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335" windowHeight="10155" tabRatio="902" firstSheet="1" activeTab="8"/>
  </bookViews>
  <sheets>
    <sheet name="Показатели" sheetId="1" r:id="rId1"/>
    <sheet name="Долгосрочные показатели " sheetId="2" r:id="rId2"/>
    <sheet name="КАИП " sheetId="3" state="hidden" r:id="rId3"/>
    <sheet name="Распределение расходов" sheetId="4" r:id="rId4"/>
    <sheet name="НИД" sheetId="5" state="hidden" r:id="rId5"/>
    <sheet name="Ресурсное обеспечение" sheetId="6" r:id="rId6"/>
    <sheet name="Гос.задания" sheetId="7" r:id="rId7"/>
    <sheet name="Показатели подпрограммы 1" sheetId="8" r:id="rId8"/>
    <sheet name="Мероприятия подпрограммы 1" sheetId="9" r:id="rId9"/>
    <sheet name="Показатели подпрограммы 2" sheetId="10" r:id="rId10"/>
    <sheet name="!!!Мероприятия подпрограммы 2" sheetId="11" r:id="rId11"/>
    <sheet name="Показатели подпрограммы 3" sheetId="12" r:id="rId12"/>
    <sheet name="!!!Мероприятия подпрограммы 3" sheetId="13" r:id="rId13"/>
    <sheet name="Показатели подпрограммы 4" sheetId="14" r:id="rId14"/>
    <sheet name="!!!Мероприятия подпрограммы 4" sheetId="15" r:id="rId15"/>
  </sheets>
  <externalReferences>
    <externalReference r:id="rId18"/>
  </externalReferences>
  <definedNames>
    <definedName name="_xlnm._FilterDatabase" localSheetId="2" hidden="1">'КАИП '!$A$5:$J$5</definedName>
    <definedName name="_xlnm._FilterDatabase" localSheetId="8" hidden="1">'Мероприятия подпрограммы 1'!$A$4:$S$86</definedName>
    <definedName name="Z_2166B299_1DBB_4BE8_98C9_E9EFB21DCA26_.wvu.FilterData" localSheetId="8" hidden="1">'Мероприятия подпрограммы 1'!$A$4:$S$81</definedName>
    <definedName name="Z_2715DACA_7FC2_4162_875B_92B3FB82D8B1_.wvu.FilterData" localSheetId="8" hidden="1">'Мероприятия подпрограммы 1'!$A$4:$S$81</definedName>
    <definedName name="Z_29BFB567_1C85_481C_A8AF_8210D8E0792F_.wvu.FilterData" localSheetId="8" hidden="1">'Мероприятия подпрограммы 1'!$A$4:$S$81</definedName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Cols" localSheetId="7" hidden="1">'Показатели подпрограммы 1'!$D:$D</definedName>
    <definedName name="Z_4767DD30_F6FB_4FF0_A429_8866A8232500_.wvu.Cols" localSheetId="9" hidden="1">'Показатели подпрограммы 2'!$E:$E</definedName>
    <definedName name="Z_4767DD30_F6FB_4FF0_A429_8866A8232500_.wvu.Cols" localSheetId="11" hidden="1">'Показатели подпрограммы 3'!$E:$E</definedName>
    <definedName name="Z_4767DD30_F6FB_4FF0_A429_8866A8232500_.wvu.FilterData" localSheetId="2" hidden="1">'КАИП '!$A$5:$J$5</definedName>
    <definedName name="Z_4767DD30_F6FB_4FF0_A429_8866A8232500_.wvu.FilterData" localSheetId="8" hidden="1">'Мероприятия подпрограммы 1'!$A$4:$S$81</definedName>
    <definedName name="Z_4767DD30_F6FB_4FF0_A429_8866A8232500_.wvu.PrintArea" localSheetId="10" hidden="1">'!!!Мероприятия подпрограммы 2'!$A$1:$P$30</definedName>
    <definedName name="Z_4767DD30_F6FB_4FF0_A429_8866A8232500_.wvu.PrintArea" localSheetId="12" hidden="1">'!!!Мероприятия подпрограммы 3'!$A$1:$P$60</definedName>
    <definedName name="Z_4767DD30_F6FB_4FF0_A429_8866A8232500_.wvu.PrintArea" localSheetId="14" hidden="1">'!!!Мероприятия подпрограммы 4'!$A$1:$P$15</definedName>
    <definedName name="Z_4767DD30_F6FB_4FF0_A429_8866A8232500_.wvu.PrintArea" localSheetId="6" hidden="1">'Гос.задания'!$A$1:$O$21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2" hidden="1">'КАИП '!$A$1:$J$19</definedName>
    <definedName name="Z_4767DD30_F6FB_4FF0_A429_8866A8232500_.wvu.PrintArea" localSheetId="8" hidden="1">'Мероприятия подпрограммы 1'!$A$1:$P$81</definedName>
    <definedName name="Z_4767DD30_F6FB_4FF0_A429_8866A8232500_.wvu.PrintArea" localSheetId="0" hidden="1">'Показатели'!$A$1:$K$51</definedName>
    <definedName name="Z_4767DD30_F6FB_4FF0_A429_8866A8232500_.wvu.PrintArea" localSheetId="7" hidden="1">'Показатели подпрограммы 1'!$A$1:$H$31</definedName>
    <definedName name="Z_4767DD30_F6FB_4FF0_A429_8866A8232500_.wvu.PrintArea" localSheetId="9" hidden="1">'Показатели подпрограммы 2'!$A$1:$J$9</definedName>
    <definedName name="Z_4767DD30_F6FB_4FF0_A429_8866A8232500_.wvu.PrintArea" localSheetId="11" hidden="1">'Показатели подпрограммы 3'!$A$1:$I$11</definedName>
    <definedName name="Z_4767DD30_F6FB_4FF0_A429_8866A8232500_.wvu.PrintArea" localSheetId="13" hidden="1">'Показатели подпрограммы 4'!$A$1:$H$12</definedName>
    <definedName name="Z_4767DD30_F6FB_4FF0_A429_8866A8232500_.wvu.PrintArea" localSheetId="3" hidden="1">'Распределение расходов'!$A$1:$O$29</definedName>
    <definedName name="Z_4767DD30_F6FB_4FF0_A429_8866A8232500_.wvu.PrintArea" localSheetId="5" hidden="1">'Ресурсное обеспечение'!$A$1:$K$40</definedName>
    <definedName name="Z_4767DD30_F6FB_4FF0_A429_8866A8232500_.wvu.PrintTitles" localSheetId="10" hidden="1">'!!!Мероприятия подпрограммы 2'!$3:$4</definedName>
    <definedName name="Z_4767DD30_F6FB_4FF0_A429_8866A8232500_.wvu.PrintTitles" localSheetId="12" hidden="1">'!!!Мероприятия подпрограммы 3'!$3:$4</definedName>
    <definedName name="Z_4767DD30_F6FB_4FF0_A429_8866A8232500_.wvu.PrintTitles" localSheetId="14" hidden="1">'!!!Мероприятия подпрограммы 4'!$3:$4</definedName>
    <definedName name="Z_4767DD30_F6FB_4FF0_A429_8866A8232500_.wvu.PrintTitles" localSheetId="6" hidden="1">'Гос.задания'!$3:$4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2" hidden="1">'КАИП '!$3:$5</definedName>
    <definedName name="Z_4767DD30_F6FB_4FF0_A429_8866A8232500_.wvu.PrintTitles" localSheetId="8" hidden="1">'Мероприятия подпрограммы 1'!$3:$4</definedName>
    <definedName name="Z_4767DD30_F6FB_4FF0_A429_8866A8232500_.wvu.PrintTitles" localSheetId="0" hidden="1">'Показатели'!$3:$5</definedName>
    <definedName name="Z_4767DD30_F6FB_4FF0_A429_8866A8232500_.wvu.PrintTitles" localSheetId="7" hidden="1">'Показатели подпрограммы 1'!$3:$5</definedName>
    <definedName name="Z_4767DD30_F6FB_4FF0_A429_8866A8232500_.wvu.PrintTitles" localSheetId="9" hidden="1">'Показатели подпрограммы 2'!$3:$5</definedName>
    <definedName name="Z_4767DD30_F6FB_4FF0_A429_8866A8232500_.wvu.PrintTitles" localSheetId="11" hidden="1">'Показатели подпрограммы 3'!$3:$5</definedName>
    <definedName name="Z_4767DD30_F6FB_4FF0_A429_8866A8232500_.wvu.PrintTitles" localSheetId="3" hidden="1">'Распределение расходов'!$3:$4</definedName>
    <definedName name="Z_4767DD30_F6FB_4FF0_A429_8866A8232500_.wvu.PrintTitles" localSheetId="5" hidden="1">'Ресурсное обеспечение'!$3:$4</definedName>
    <definedName name="Z_4767DD30_F6FB_4FF0_A429_8866A8232500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4767DD30_F6FB_4FF0_A429_8866A8232500_.wvu.Rows" localSheetId="12" hidden="1">'!!!Мероприятия подпрограммы 3'!#REF!,'!!!Мероприятия подпрограммы 3'!$35:$35,'!!!Мероприятия подпрограммы 3'!$37:$37,'!!!Мероприятия подпрограммы 3'!$41:$41,'!!!Мероприятия подпрограммы 3'!$43:$43,'!!!Мероприятия подпрограммы 3'!$47:$48,'!!!Мероприятия подпрограммы 3'!$51:$51,'!!!Мероприятия подпрограммы 3'!$58:$59</definedName>
    <definedName name="Z_4767DD30_F6FB_4FF0_A429_8866A8232500_.wvu.Rows" localSheetId="14" hidden="1">'!!!Мероприятия подпрограммы 4'!#REF!,'!!!Мероприятия подпрограммы 4'!#REF!</definedName>
    <definedName name="Z_4767DD30_F6FB_4FF0_A429_8866A8232500_.wvu.Rows" localSheetId="2" hidden="1">'КАИП '!#REF!,'КАИП '!$17:$18</definedName>
    <definedName name="Z_4767DD30_F6FB_4FF0_A429_8866A8232500_.wvu.Rows" localSheetId="8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484BD7FD_1D3D_4528_954E_A98D5B59AC9C_.wvu.FilterData" localSheetId="8" hidden="1">'Мероприятия подпрограммы 1'!$A$4:$S$81</definedName>
    <definedName name="Z_7C917F30_361A_4C86_9002_2134EAE2E3CF_.wvu.Cols" localSheetId="7" hidden="1">'Показатели подпрограммы 1'!$D:$D</definedName>
    <definedName name="Z_7C917F30_361A_4C86_9002_2134EAE2E3CF_.wvu.Cols" localSheetId="9" hidden="1">'Показатели подпрограммы 2'!$E:$E</definedName>
    <definedName name="Z_7C917F30_361A_4C86_9002_2134EAE2E3CF_.wvu.Cols" localSheetId="11" hidden="1">'Показатели подпрограммы 3'!$E:$E</definedName>
    <definedName name="Z_7C917F30_361A_4C86_9002_2134EAE2E3CF_.wvu.FilterData" localSheetId="2" hidden="1">'КАИП '!$A$5:$J$5</definedName>
    <definedName name="Z_7C917F30_361A_4C86_9002_2134EAE2E3CF_.wvu.FilterData" localSheetId="8" hidden="1">'Мероприятия подпрограммы 1'!$A$4:$S$81</definedName>
    <definedName name="Z_7C917F30_361A_4C86_9002_2134EAE2E3CF_.wvu.PrintArea" localSheetId="10" hidden="1">'!!!Мероприятия подпрограммы 2'!$A$1:$P$30</definedName>
    <definedName name="Z_7C917F30_361A_4C86_9002_2134EAE2E3CF_.wvu.PrintArea" localSheetId="6" hidden="1">'Гос.задания'!$A$1:$O$21</definedName>
    <definedName name="Z_7C917F30_361A_4C86_9002_2134EAE2E3CF_.wvu.PrintArea" localSheetId="8" hidden="1">'Мероприятия подпрограммы 1'!$A$1:$P$81</definedName>
    <definedName name="Z_7C917F30_361A_4C86_9002_2134EAE2E3CF_.wvu.PrintArea" localSheetId="7" hidden="1">'Показатели подпрограммы 1'!$A$1:$H$31</definedName>
    <definedName name="Z_7C917F30_361A_4C86_9002_2134EAE2E3CF_.wvu.PrintArea" localSheetId="9" hidden="1">'Показатели подпрограммы 2'!$A$1:$J$9</definedName>
    <definedName name="Z_7C917F30_361A_4C86_9002_2134EAE2E3CF_.wvu.PrintArea" localSheetId="11" hidden="1">'Показатели подпрограммы 3'!$A$1:$I$11</definedName>
    <definedName name="Z_7C917F30_361A_4C86_9002_2134EAE2E3CF_.wvu.PrintArea" localSheetId="13" hidden="1">'Показатели подпрограммы 4'!$A$1:$H$12</definedName>
    <definedName name="Z_7C917F30_361A_4C86_9002_2134EAE2E3CF_.wvu.PrintArea" localSheetId="5" hidden="1">'Ресурсное обеспечение'!$A$1:$K$40</definedName>
    <definedName name="Z_7C917F30_361A_4C86_9002_2134EAE2E3CF_.wvu.PrintTitles" localSheetId="10" hidden="1">'!!!Мероприятия подпрограммы 2'!$3:$4</definedName>
    <definedName name="Z_7C917F30_361A_4C86_9002_2134EAE2E3CF_.wvu.PrintTitles" localSheetId="12" hidden="1">'!!!Мероприятия подпрограммы 3'!$3:$4</definedName>
    <definedName name="Z_7C917F30_361A_4C86_9002_2134EAE2E3CF_.wvu.PrintTitles" localSheetId="14" hidden="1">'!!!Мероприятия подпрограммы 4'!$3:$4</definedName>
    <definedName name="Z_7C917F30_361A_4C86_9002_2134EAE2E3CF_.wvu.PrintTitles" localSheetId="6" hidden="1">'Гос.задания'!$3:$4</definedName>
    <definedName name="Z_7C917F30_361A_4C86_9002_2134EAE2E3CF_.wvu.PrintTitles" localSheetId="8" hidden="1">'Мероприятия подпрограммы 1'!$3:$4</definedName>
    <definedName name="Z_7C917F30_361A_4C86_9002_2134EAE2E3CF_.wvu.PrintTitles" localSheetId="7" hidden="1">'Показатели подпрограммы 1'!$3:$5</definedName>
    <definedName name="Z_7C917F30_361A_4C86_9002_2134EAE2E3CF_.wvu.PrintTitles" localSheetId="9" hidden="1">'Показатели подпрограммы 2'!$3:$5</definedName>
    <definedName name="Z_7C917F30_361A_4C86_9002_2134EAE2E3CF_.wvu.PrintTitles" localSheetId="11" hidden="1">'Показатели подпрограммы 3'!$3:$5</definedName>
    <definedName name="Z_7C917F30_361A_4C86_9002_2134EAE2E3CF_.wvu.PrintTitles" localSheetId="5" hidden="1">'Ресурсное обеспечение'!$3:$4</definedName>
    <definedName name="Z_7C917F30_361A_4C86_9002_2134EAE2E3CF_.wvu.Rows" localSheetId="10" hidden="1">'!!!Мероприятия подпрограммы 2'!$8:$8,'!!!Мероприятия подпрограммы 2'!#REF!,'!!!Мероприятия подпрограммы 2'!$13:$19,'!!!Мероприятия подпрограммы 2'!$25:$25</definedName>
    <definedName name="Z_7C917F30_361A_4C86_9002_2134EAE2E3CF_.wvu.Rows" localSheetId="12" hidden="1">'!!!Мероприятия подпрограммы 3'!#REF!,'!!!Мероприятия подпрограммы 3'!#REF!,'!!!Мероприятия подпрограммы 3'!$35:$35,'!!!Мероприятия подпрограммы 3'!$37:$37,'!!!Мероприятия подпрограммы 3'!$58:$59</definedName>
    <definedName name="Z_7C917F30_361A_4C86_9002_2134EAE2E3CF_.wvu.Rows" localSheetId="14" hidden="1">'!!!Мероприятия подпрограммы 4'!#REF!,'!!!Мероприятия подпрограммы 4'!#REF!</definedName>
    <definedName name="Z_7C917F30_361A_4C86_9002_2134EAE2E3CF_.wvu.Rows" localSheetId="8" hidden="1">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81F2AFB8_21DA_4513_90AB_0A09D7D72D56_.wvu.FilterData" localSheetId="8" hidden="1">'Мероприятия подпрограммы 1'!$A$4:$S$81</definedName>
    <definedName name="Z_AD6F79BD_847B_4421_A1AA_268A55FACAB4_.wvu.FilterData" localSheetId="8" hidden="1">'Мероприятия подпрограммы 1'!$A$4:$S$81</definedName>
    <definedName name="Z_B45C2115_52AF_4E7B_8578_551FB3CF371E_.wvu.FilterData" localSheetId="8" hidden="1">'Мероприятия подпрограммы 1'!$A$4:$S$81</definedName>
    <definedName name="Z_C75D4C66_EC35_48DB_8FCD_E29923CDB091_.wvu.FilterData" localSheetId="8" hidden="1">'Мероприятия подпрограммы 1'!$A$4:$S$81</definedName>
    <definedName name="Z_CDE1D6F6_68DF_42F8_B01A_FF6465B24CCD_.wvu.Cols" localSheetId="7" hidden="1">'Показатели подпрограммы 1'!$D:$D</definedName>
    <definedName name="Z_CDE1D6F6_68DF_42F8_B01A_FF6465B24CCD_.wvu.Cols" localSheetId="9" hidden="1">'Показатели подпрограммы 2'!$E:$E</definedName>
    <definedName name="Z_CDE1D6F6_68DF_42F8_B01A_FF6465B24CCD_.wvu.Cols" localSheetId="11" hidden="1">'Показатели подпрограммы 3'!$E:$E</definedName>
    <definedName name="Z_CDE1D6F6_68DF_42F8_B01A_FF6465B24CCD_.wvu.FilterData" localSheetId="2" hidden="1">'КАИП '!$A$5:$J$5</definedName>
    <definedName name="Z_CDE1D6F6_68DF_42F8_B01A_FF6465B24CCD_.wvu.FilterData" localSheetId="8" hidden="1">'Мероприятия подпрограммы 1'!$A$4:$S$81</definedName>
    <definedName name="Z_CDE1D6F6_68DF_42F8_B01A_FF6465B24CCD_.wvu.PrintArea" localSheetId="10" hidden="1">'!!!Мероприятия подпрограммы 2'!$A$1:$P$30</definedName>
    <definedName name="Z_CDE1D6F6_68DF_42F8_B01A_FF6465B24CCD_.wvu.PrintArea" localSheetId="12" hidden="1">'!!!Мероприятия подпрограммы 3'!$A$1:$P$60</definedName>
    <definedName name="Z_CDE1D6F6_68DF_42F8_B01A_FF6465B24CCD_.wvu.PrintArea" localSheetId="14" hidden="1">'!!!Мероприятия подпрограммы 4'!$A$1:$P$15</definedName>
    <definedName name="Z_CDE1D6F6_68DF_42F8_B01A_FF6465B24CCD_.wvu.PrintArea" localSheetId="6" hidden="1">'Гос.задания'!$A$1:$O$21</definedName>
    <definedName name="Z_CDE1D6F6_68DF_42F8_B01A_FF6465B24CCD_.wvu.PrintArea" localSheetId="8" hidden="1">'Мероприятия подпрограммы 1'!$A$1:$P$81</definedName>
    <definedName name="Z_CDE1D6F6_68DF_42F8_B01A_FF6465B24CCD_.wvu.PrintArea" localSheetId="7" hidden="1">'Показатели подпрограммы 1'!$A$1:$H$31</definedName>
    <definedName name="Z_CDE1D6F6_68DF_42F8_B01A_FF6465B24CCD_.wvu.PrintArea" localSheetId="9" hidden="1">'Показатели подпрограммы 2'!$A$1:$J$9</definedName>
    <definedName name="Z_CDE1D6F6_68DF_42F8_B01A_FF6465B24CCD_.wvu.PrintArea" localSheetId="11" hidden="1">'Показатели подпрограммы 3'!$A$1:$I$11</definedName>
    <definedName name="Z_CDE1D6F6_68DF_42F8_B01A_FF6465B24CCD_.wvu.PrintArea" localSheetId="13" hidden="1">'Показатели подпрограммы 4'!$A$1:$H$12</definedName>
    <definedName name="Z_CDE1D6F6_68DF_42F8_B01A_FF6465B24CCD_.wvu.PrintArea" localSheetId="3" hidden="1">'Распределение расходов'!$A$1:$O$29</definedName>
    <definedName name="Z_CDE1D6F6_68DF_42F8_B01A_FF6465B24CCD_.wvu.PrintArea" localSheetId="5" hidden="1">'Ресурсное обеспечение'!$A$1:$K$40</definedName>
    <definedName name="Z_CDE1D6F6_68DF_42F8_B01A_FF6465B24CCD_.wvu.PrintTitles" localSheetId="10" hidden="1">'!!!Мероприятия подпрограммы 2'!$3:$4</definedName>
    <definedName name="Z_CDE1D6F6_68DF_42F8_B01A_FF6465B24CCD_.wvu.PrintTitles" localSheetId="12" hidden="1">'!!!Мероприятия подпрограммы 3'!$3:$4</definedName>
    <definedName name="Z_CDE1D6F6_68DF_42F8_B01A_FF6465B24CCD_.wvu.PrintTitles" localSheetId="14" hidden="1">'!!!Мероприятия подпрограммы 4'!$3:$4</definedName>
    <definedName name="Z_CDE1D6F6_68DF_42F8_B01A_FF6465B24CCD_.wvu.PrintTitles" localSheetId="6" hidden="1">'Гос.задания'!$3:$4</definedName>
    <definedName name="Z_CDE1D6F6_68DF_42F8_B01A_FF6465B24CCD_.wvu.PrintTitles" localSheetId="8" hidden="1">'Мероприятия подпрограммы 1'!$3:$4</definedName>
    <definedName name="Z_CDE1D6F6_68DF_42F8_B01A_FF6465B24CCD_.wvu.PrintTitles" localSheetId="7" hidden="1">'Показатели подпрограммы 1'!$3:$5</definedName>
    <definedName name="Z_CDE1D6F6_68DF_42F8_B01A_FF6465B24CCD_.wvu.PrintTitles" localSheetId="9" hidden="1">'Показатели подпрограммы 2'!$3:$5</definedName>
    <definedName name="Z_CDE1D6F6_68DF_42F8_B01A_FF6465B24CCD_.wvu.PrintTitles" localSheetId="11" hidden="1">'Показатели подпрограммы 3'!$3:$5</definedName>
    <definedName name="Z_CDE1D6F6_68DF_42F8_B01A_FF6465B24CCD_.wvu.PrintTitles" localSheetId="3" hidden="1">'Распределение расходов'!$3:$4</definedName>
    <definedName name="Z_CDE1D6F6_68DF_42F8_B01A_FF6465B24CCD_.wvu.PrintTitles" localSheetId="5" hidden="1">'Ресурсное обеспечение'!$3:$4</definedName>
    <definedName name="Z_CDE1D6F6_68DF_42F8_B01A_FF6465B24CCD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CDE1D6F6_68DF_42F8_B01A_FF6465B24CCD_.wvu.Rows" localSheetId="12" hidden="1">'!!!Мероприятия подпрограммы 3'!#REF!,'!!!Мероприятия подпрограммы 3'!$35:$35,'!!!Мероприятия подпрограммы 3'!$37:$37,'!!!Мероприятия подпрограммы 3'!$41:$41,'!!!Мероприятия подпрограммы 3'!$43:$43,'!!!Мероприятия подпрограммы 3'!$47:$48,'!!!Мероприятия подпрограммы 3'!$51:$51,'!!!Мероприятия подпрограммы 3'!$58:$59</definedName>
    <definedName name="Z_CDE1D6F6_68DF_42F8_B01A_FF6465B24CCD_.wvu.Rows" localSheetId="14" hidden="1">'!!!Мероприятия подпрограммы 4'!#REF!,'!!!Мероприятия подпрограммы 4'!#REF!</definedName>
    <definedName name="Z_D97B14A5_4ECD_4EB7_B8A7_D41E462F19A2_.wvu.FilterData" localSheetId="8" hidden="1">'Мероприятия подпрограммы 1'!$A$4:$S$81</definedName>
    <definedName name="Z_FAC3C627_8E23_41AB_B3FB_95B33614D8DB_.wvu.FilterData" localSheetId="8" hidden="1">'Мероприятия подпрограммы 1'!$A$4:$S$81</definedName>
    <definedName name="_xlnm.Print_Titles" localSheetId="10">'!!!Мероприятия подпрограммы 2'!$3:$4</definedName>
    <definedName name="_xlnm.Print_Titles" localSheetId="12">'!!!Мероприятия подпрограммы 3'!$3:$4</definedName>
    <definedName name="_xlnm.Print_Titles" localSheetId="14">'!!!Мероприятия подпрограммы 4'!$3:$4</definedName>
    <definedName name="_xlnm.Print_Titles" localSheetId="6">'Гос.задания'!$3:$4</definedName>
    <definedName name="_xlnm.Print_Titles" localSheetId="1">'Долгосрочные показатели '!$3:$4</definedName>
    <definedName name="_xlnm.Print_Titles" localSheetId="2">'КАИП '!$3:$5</definedName>
    <definedName name="_xlnm.Print_Titles" localSheetId="8">'Мероприятия подпрограммы 1'!$3:$4</definedName>
    <definedName name="_xlnm.Print_Titles" localSheetId="0">'Показатели'!$3:$5</definedName>
    <definedName name="_xlnm.Print_Titles" localSheetId="7">'Показатели подпрограммы 1'!$3:$5</definedName>
    <definedName name="_xlnm.Print_Titles" localSheetId="9">'Показатели подпрограммы 2'!$3:$5</definedName>
    <definedName name="_xlnm.Print_Titles" localSheetId="11">'Показатели подпрограммы 3'!$3:$5</definedName>
    <definedName name="_xlnm.Print_Titles" localSheetId="3">'Распределение расходов'!$3:$4</definedName>
    <definedName name="_xlnm.Print_Titles" localSheetId="5">'Ресурсное обеспечение'!$3:$4</definedName>
    <definedName name="_xlnm.Print_Area" localSheetId="10">'!!!Мероприятия подпрограммы 2'!$A$1:$P$38</definedName>
    <definedName name="_xlnm.Print_Area" localSheetId="12">'!!!Мероприятия подпрограммы 3'!$A$1:$P$44</definedName>
    <definedName name="_xlnm.Print_Area" localSheetId="14">'!!!Мероприятия подпрограммы 4'!$A$1:$P$27</definedName>
    <definedName name="_xlnm.Print_Area" localSheetId="6">'Гос.задания'!$A$1:$G$39</definedName>
    <definedName name="_xlnm.Print_Area" localSheetId="1">'Долгосрочные показатели '!$A$1:$X$9</definedName>
    <definedName name="_xlnm.Print_Area" localSheetId="2">'КАИП '!$A$1:$J$19</definedName>
    <definedName name="_xlnm.Print_Area" localSheetId="8">'Мероприятия подпрограммы 1'!$A$1:$P$92</definedName>
    <definedName name="_xlnm.Print_Area" localSheetId="0">'Показатели'!$A$1:$O$51</definedName>
    <definedName name="_xlnm.Print_Area" localSheetId="7">'Показатели подпрограммы 1'!$A$1:$L$29</definedName>
    <definedName name="_xlnm.Print_Area" localSheetId="9">'Показатели подпрограммы 2'!$A$1:$N$9</definedName>
    <definedName name="_xlnm.Print_Area" localSheetId="11">'Показатели подпрограммы 3'!$A$1:$M$9</definedName>
    <definedName name="_xlnm.Print_Area" localSheetId="13">'Показатели подпрограммы 4'!$A$1:$L$11</definedName>
    <definedName name="_xlnm.Print_Area" localSheetId="3">'Распределение расходов'!$A$1:$O$29</definedName>
    <definedName name="_xlnm.Print_Area" localSheetId="5">'Ресурсное обеспечение'!$A$1:$K$40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14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comments11.xml><?xml version="1.0" encoding="utf-8"?>
<comments xmlns="http://schemas.openxmlformats.org/spreadsheetml/2006/main">
  <authors>
    <author>slotina</author>
  </authors>
  <commentList>
    <comment ref="B12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часть УМЦ</t>
        </r>
      </text>
    </comment>
  </commentList>
</comments>
</file>

<file path=xl/comments8.xml><?xml version="1.0" encoding="utf-8"?>
<comments xmlns="http://schemas.openxmlformats.org/spreadsheetml/2006/main">
  <authors>
    <author>slotina</author>
  </authors>
  <commentList>
    <comment ref="B8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<sst xmlns="http://schemas.openxmlformats.org/spreadsheetml/2006/main" count="1425" uniqueCount="590">
  <si>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</si>
  <si>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</si>
  <si>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</si>
  <si>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</si>
  <si>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</si>
  <si>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Софинансирование ФЦПРО</t>
  </si>
  <si>
    <t>Формирование общероссийского кадрового ресурса ведущих консультантов  по вопросам развития системы образования</t>
  </si>
  <si>
    <t>Распространение на всей территории Красноярского края моделей образовательных систем, обеспечивающих современное качество общего образования</t>
  </si>
  <si>
    <t>Создание основанной на информационно-коммуникационных технологиях системы управления качеством образования, обеспечивающей доступ к образовательным услугам и сервисам</t>
  </si>
  <si>
    <t>Повышение квалификации педагогических и управленческих кадров для реализации ФГОС общего образования</t>
  </si>
  <si>
    <t>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</t>
  </si>
  <si>
    <t>Создание условий для распространения моделей государственно-общественного управления образованием</t>
  </si>
  <si>
    <t>Обучение и повышение квалификации педагогических и управленческих работников системы образования по вопросам государственно-общественного управления образованием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</si>
  <si>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</si>
  <si>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все из бюджета ИПК + ФБ</t>
  </si>
  <si>
    <t>2023 год</t>
  </si>
  <si>
    <t>Статус</t>
  </si>
  <si>
    <t>юридические лица</t>
  </si>
  <si>
    <t>Оценка расходов 
(тыс. руб.), годы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</si>
  <si>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</si>
  <si>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</si>
  <si>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</si>
  <si>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</si>
  <si>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</si>
  <si>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</si>
  <si>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</si>
  <si>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</si>
  <si>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</si>
  <si>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</si>
  <si>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</si>
  <si>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</si>
  <si>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</si>
  <si>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</si>
  <si>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</si>
  <si>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</si>
  <si>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</si>
  <si>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</si>
  <si>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</si>
  <si>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</si>
  <si>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>«Развитие кадрового потенциала отрасли»</t>
  </si>
  <si>
    <t>1.4.9</t>
  </si>
  <si>
    <t>0227558</t>
  </si>
  <si>
    <t>0227561</t>
  </si>
  <si>
    <t>0227557</t>
  </si>
  <si>
    <t>0220021</t>
  </si>
  <si>
    <t>0227789</t>
  </si>
  <si>
    <t>Предоставление, доставка и пересылка  мер социальной поддержки родителям (законным представителям –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посредством предоставления ежемесячных компенсационных выплат (в соответствии с проектом государственной программы «Развитие образования Красноярского края на 2014-2016 годы»)</t>
  </si>
  <si>
    <t xml:space="preserve">Удельный вес семей с детьми, получающих меры социальной поддержки, в общей численности семей с детьми, имеющих на них право
</t>
  </si>
  <si>
    <t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</t>
  </si>
  <si>
    <t xml:space="preserve"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</si>
  <si>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>0221022</t>
  </si>
  <si>
    <t>0220026</t>
  </si>
  <si>
    <t>0225059</t>
  </si>
  <si>
    <t>администрация Большеулуйского района</t>
  </si>
  <si>
    <t>0227746</t>
  </si>
  <si>
    <t>323</t>
  </si>
  <si>
    <t>1.1.10.</t>
  </si>
  <si>
    <t>1.2.1</t>
  </si>
  <si>
    <t>1.2.6</t>
  </si>
  <si>
    <t>324</t>
  </si>
  <si>
    <t>2017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</si>
  <si>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учреждений, которым необходимам данная помощь </t>
  </si>
  <si>
    <t>25 младших воспитателей получат краевые выплаты</t>
  </si>
  <si>
    <t>4/115</t>
  </si>
  <si>
    <t>3/50</t>
  </si>
  <si>
    <t>Ежегодно оказана материальная помощь   50 матерям при рождении ребенка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</si>
  <si>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</si>
  <si>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Софинансирование субсидии на осуществление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</si>
  <si>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«Содействие созданию безопасных и комфортных для населения условий функционирования объектов муниципальной собственности»</t>
  </si>
  <si>
    <t>Оснащение рабочего места для трудоустройства инвалида</t>
  </si>
  <si>
    <t>Министерство образования и науки Красноярского края</t>
  </si>
  <si>
    <t>07 01</t>
  </si>
  <si>
    <t>075</t>
  </si>
  <si>
    <t>10 03</t>
  </si>
  <si>
    <t>07 02</t>
  </si>
  <si>
    <t>07 05</t>
  </si>
  <si>
    <t>244</t>
  </si>
  <si>
    <t>07 07</t>
  </si>
  <si>
    <t>111</t>
  </si>
  <si>
    <t>07 09</t>
  </si>
  <si>
    <t>612</t>
  </si>
  <si>
    <t>Ожидаемый результат от реализации подпрограммного мероприятия 
(в натуральном выражении)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</si>
  <si>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</si>
  <si>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Цель: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</si>
  <si>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балл</t>
  </si>
  <si>
    <t>2.1.1</t>
  </si>
  <si>
    <t>2.2.1</t>
  </si>
  <si>
    <t>2.2.2</t>
  </si>
  <si>
    <t>2.2.3</t>
  </si>
  <si>
    <t>3.1.1</t>
  </si>
  <si>
    <t>3.1.2</t>
  </si>
  <si>
    <t>4.1.1</t>
  </si>
  <si>
    <t>Расходы на введение дополнительных мест в системе дошкольного образования детей</t>
  </si>
  <si>
    <t xml:space="preserve">Обеспечение функционирования муниципальных дошкольных образовательных учреждений </t>
  </si>
  <si>
    <t xml:space="preserve">Финансирование (возмещение) расходов на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</si>
  <si>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</si>
  <si>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</si>
  <si>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</si>
  <si>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Обеспечение деятельности (оказание услуг) муниципальных общеобразовательных учреждений</t>
  </si>
  <si>
    <t xml:space="preserve"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</si>
  <si>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</si>
  <si>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</si>
  <si>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</si>
  <si>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0227582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</si>
  <si>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</si>
  <si>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</t>
  </si>
  <si>
    <t>0240001</t>
  </si>
  <si>
    <t>0240002</t>
  </si>
  <si>
    <t>0240003</t>
  </si>
  <si>
    <t>0240004</t>
  </si>
  <si>
    <t>0240005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</si>
  <si>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</si>
  <si>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4.2.2.</t>
  </si>
  <si>
    <t xml:space="preserve">        внебюджетные источники</t>
  </si>
  <si>
    <t xml:space="preserve">      внебюджетные источники</t>
  </si>
  <si>
    <t>0220004</t>
  </si>
  <si>
    <t>412</t>
  </si>
  <si>
    <t>10 04</t>
  </si>
  <si>
    <t>0247587</t>
  </si>
  <si>
    <t>1.1.2.</t>
  </si>
  <si>
    <t>1.1.4.</t>
  </si>
  <si>
    <t>1.1.6.</t>
  </si>
  <si>
    <t>1.1.8.</t>
  </si>
  <si>
    <t>1.2.4</t>
  </si>
  <si>
    <t>Статус (муниципальная программа, подпрограмма)</t>
  </si>
  <si>
    <t>Информация о распределении планируемых расходов по отдельным мероприятиям программ, подпрограммам муниципальной программы</t>
  </si>
  <si>
    <t>0234281</t>
  </si>
  <si>
    <t>0234282</t>
  </si>
  <si>
    <t>0234283</t>
  </si>
  <si>
    <t>0234284</t>
  </si>
  <si>
    <t>0234285</t>
  </si>
  <si>
    <t>0234286</t>
  </si>
  <si>
    <t>0234287</t>
  </si>
  <si>
    <t>По годам до ввода объекта</t>
  </si>
  <si>
    <t>Доля детей с ограниченными возможностями здоровья и детей-инвалидов, получающих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</si>
  <si>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</si>
  <si>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</si>
  <si>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</si>
  <si>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</si>
  <si>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</si>
  <si>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</si>
  <si>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</si>
  <si>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Ответственный исполнитель, соисполнители</t>
  </si>
  <si>
    <t>Перечень целевых индикаторов подпрограммы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</si>
  <si>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</si>
  <si>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</si>
  <si>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</si>
  <si>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</si>
  <si>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3.3.1</t>
  </si>
  <si>
    <t>3.3.2</t>
  </si>
  <si>
    <t>«Обеспечение реализации государственной программы и прочие мероприятия»</t>
  </si>
  <si>
    <t>4.2.1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</si>
  <si>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</si>
  <si>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1.1.13</t>
  </si>
  <si>
    <t>1.1.14</t>
  </si>
  <si>
    <t>1.1.15</t>
  </si>
  <si>
    <t>1.1.16</t>
  </si>
  <si>
    <t>1.1.17</t>
  </si>
  <si>
    <t>0220077450</t>
  </si>
  <si>
    <t>02200S7450</t>
  </si>
  <si>
    <t>Мероприятия по ремонту зданий МБДОУ "Большеулуйский детский сад № 1", МКДОУ Новоеловский детский сад "Ягодка" в счет средств за содействие развитию налогового потенциала</t>
  </si>
  <si>
    <t>Мероприятия по ремонту здания МБДОУ "Большеулуйский детский сад № 1" в счет средств софинансирования за содействие развитию налогового потенциала</t>
  </si>
  <si>
    <t>0220073970                                               0220076490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</si>
  <si>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</si>
  <si>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Ежегодно учащиеся из 9 общеобразовательных учреждений и 4 ДОУ примут участие в районных фестивалях, творческих конкурсах, спортивных соревнованиях общей численностью не менее 900 чел. Ежегодно не менее 2-х учреждений примут участие в краевых конкурсах на условиях софинансирования.</t>
  </si>
  <si>
    <t>1.2.12</t>
  </si>
  <si>
    <t>1.2.13</t>
  </si>
  <si>
    <t>1.4.5</t>
  </si>
  <si>
    <t>1.4.6</t>
  </si>
  <si>
    <t>0220000020</t>
  </si>
  <si>
    <t xml:space="preserve">0220002 </t>
  </si>
  <si>
    <t>Мероприятия связанные со строительством детского сада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</si>
  <si>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Предоставление питания</t>
  </si>
  <si>
    <t>Организация отдыха детей и молодежи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</si>
  <si>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за участие высокомотивированных обучающихся в выездных интенсивных предметных школах.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</si>
  <si>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школьников. Оплата педагогам по гражданско-правовым договорам за подготовку участников к муниципальному этапу Всероссийской олимпиады школьников на муниципальных интенсивных предметных школах</t>
  </si>
  <si>
    <t>Задача № 1.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</si>
  <si>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Задача № 2  Обеспечить реализацию мероприятий, направленных на развитие в Красноярском крае семейных форм воспитания детей-сирот и детей, оставшихся без попечения родителей</t>
  </si>
  <si>
    <t>Задача № 3. Обеспечить защиту прав несовершеннолетних детей, находящихся в социально-опасном положении</t>
  </si>
  <si>
    <t>Задача 4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</si>
  <si>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3.1.2.</t>
  </si>
  <si>
    <t xml:space="preserve">Число детей в возрасте от 1,5 до 3 лет, которым не предоставлено место в дошкольной образовательной организации родители ( опекуны, приемные родители) которых имеют право на получение ежемесячной денежной выплаты и ежемесячной компенсации                                                                                                                в 2014 г. - 150 человек                                                                                                </t>
  </si>
  <si>
    <t>ежегодно в 4 ДОУ и 3 ОУ, реализующих программу дошкольного образования, будет приобретено игоровое и (или) учебное оборудование, необходимое для  реализации ФГОС ДО</t>
  </si>
  <si>
    <t xml:space="preserve">                                                                                                                                                Приложение 1 к подпрограмме 2 «Развитие кадрового потенциала отрасли»</t>
  </si>
  <si>
    <t xml:space="preserve">Приложение 2
к  подпрограмме 2 «Развитие кадрового потенциала отрасли» </t>
  </si>
  <si>
    <t>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</si>
  <si>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</si>
  <si>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Приложение 1 
к подпрограмме 4 «Обеспечение реализации муниципальной программы и прочие мероприятия в области образования» </t>
  </si>
  <si>
    <t xml:space="preserve">Приложение 2 
к подпрограмме 4 «Обеспечение реализации муниципальной программы и прочие мероприятия в области образования» 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</si>
  <si>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</si>
  <si>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№ 3. Обеспечить поддержку лучших педагогических работников</t>
  </si>
  <si>
    <t>360</t>
  </si>
  <si>
    <t>0235088</t>
  </si>
  <si>
    <t>0230458</t>
  </si>
  <si>
    <t>Ожидаются федеральные средства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</si>
  <si>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</si>
  <si>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доставка в одной строке</t>
  </si>
  <si>
    <t xml:space="preserve">Обеспечить безопасный, качественный отдых и оздоровление детей в летний период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</si>
  <si>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</si>
  <si>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Содействовать выявлению и поддержке одаренных детей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</si>
  <si>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</si>
  <si>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Цель: создание условий для эффективного управления отраслью</t>
  </si>
  <si>
    <t xml:space="preserve">Компенсация части родительской платы за содержание ребенка в государственных, муниципальных, негосударственных учреждениях, реализующих основную общеобразовательную программу дошкольного образования </t>
  </si>
  <si>
    <t xml:space="preserve">Отдел образования Администрации Большеулуйского района </t>
  </si>
  <si>
    <t xml:space="preserve"> Возмещение  части родительской платы за   путевки в загородные оздоровительные лагеря для детей, одаренных в области культуры и искуства</t>
  </si>
  <si>
    <t>Возмещена  часть родительской платы за 11 путевок в загородные оздоровительные лагеря  для детей одаренных в области культуры и искуства</t>
  </si>
  <si>
    <r>
      <t xml:space="preserve">Количество  человек, получающих  услуги  дошкольного образования
</t>
    </r>
    <r>
      <rPr>
        <sz val="10"/>
        <rFont val="Arial Cyr"/>
        <family val="0"/>
      </rPr>
      <t xml:space="preserve">2014г.267 (ДОУ); 100 (ГКП);
2015г.- 311 (ДОУ); 69 (ГКП);
2016 г.-  387 (ДОУ); 69 (ГКП), 2017г.-  387 (ДОУ); 69 (ГКП), 2018 г. - 321 (ДОУ), 54 (ГКП), 2019 г. - 387 (ДОУ), 69 (ГКП), 2020 г. - 387 (ДОУ), 69 (ГКП)
Численность детей  в возрасте  с  3 до7 лет,  которым  предоставлена  возможность  получать  услуги  дошкольного образования
2014г.- 247 (ДОУ); 100 (ГКП);
2015г.- 270 (ДОУ); 69 (ГКП);
2016 г.-  368 (ДОУ); 69 (ГКП);.2017 г.-  286 (ДОУ); 50 (ГКП). 2018 г. - 368 (ДОУ), 69 (ГКП), 2019 г. - 368 (ДОУ), 69 (ГКП), 2020 г. - 368 (ДОУ), 69 (ГКП)
Численность  воспитанников  дошкольных образовательных организаций, обучающихся  по  программам, соответствующим  требованиям  стандартов  дошкольного образования
2014г. - 160
2015 г.- 387
 2016 г.- 387,   2017 г.- 387 2018 г. -375   2019 г. -387, 2020 - 387
</t>
    </r>
  </si>
  <si>
    <t xml:space="preserve">Количество  семей,  получающих  выплату  на  первого  ребенка
2014г.- 144
2015г.-210                                                                                       
2016 г.-215                                                                                                                                  2017 г - 215                                                                                                                 2018  г. - 215                                                                                                                               2019  г. - 215                                                                                                               2020 г.  - 215 
Количество  семей,  получающих  выплату  на  второго ребенка
2014г.- 118
2015г.-172
2016 г.-172        2017 г. - 172        2018 г. - 172          2019 г. - 172        2020- 172
</t>
  </si>
  <si>
    <t>Количество человек, получающих услуги общего образования: 2014 год - 820 чел.; 2015 год - 806 чел.; 2016 - 853 чел., 2017 год - 879 чел., 2018 год - 913 чел., 2019 год - 920 чел., 2020- 925 чел.</t>
  </si>
  <si>
    <t xml:space="preserve">Задача № 4. Обеспечить безопасный, качественный отдых и оздоровление детей в летний период </t>
  </si>
  <si>
    <t>Реализация основных общеобразовательных программ дошкольного образования</t>
  </si>
  <si>
    <t>1.1.1</t>
  </si>
  <si>
    <t>1.1.5.</t>
  </si>
  <si>
    <t>1.2.2</t>
  </si>
  <si>
    <t>1.2.3</t>
  </si>
  <si>
    <t>1.3.1.</t>
  </si>
  <si>
    <t>1.3.2</t>
  </si>
  <si>
    <t>1.3.3</t>
  </si>
  <si>
    <t>1.4.1.</t>
  </si>
  <si>
    <t>1.4.2.</t>
  </si>
  <si>
    <t>1.4.3.</t>
  </si>
  <si>
    <t>1.4.4</t>
  </si>
  <si>
    <t>1.4.7</t>
  </si>
  <si>
    <t>1.4.8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</si>
  <si>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
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</si>
  <si>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вдетском доме</t>
  </si>
  <si>
    <t>Количество детей-сирот, детей, оставшихся без попечения родителей, которым оказана помощь при оплате услуг БТИ за справки, акты, заключения</t>
  </si>
  <si>
    <t>ведомственная отчетность</t>
  </si>
  <si>
    <t>Количество проведенных мероприятий и участников мероприятий для детей-сирот, детей, оставшихся без попечения родителей</t>
  </si>
  <si>
    <t>шт/чел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</si>
  <si>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</t>
  </si>
  <si>
    <t>«Господдержка детей сирот, расширение практики применения семейных форм воспитания, защита прав несовершеннолених детей»»</t>
  </si>
  <si>
    <t>Медицинское сопровождение детей в загородные лагеря, проведения спортивных соревнований</t>
  </si>
  <si>
    <t>Оснащено 1 рабочее место для трудоустройства инвалида</t>
  </si>
  <si>
    <t>1,82</t>
  </si>
  <si>
    <t>1.1.2</t>
  </si>
  <si>
    <t>1.1.3</t>
  </si>
  <si>
    <t>1.1.4</t>
  </si>
  <si>
    <t>1.2.7</t>
  </si>
  <si>
    <t>1.2.8</t>
  </si>
  <si>
    <t>1.2.9</t>
  </si>
  <si>
    <t>1.2.10</t>
  </si>
  <si>
    <t>1.4.1</t>
  </si>
  <si>
    <t>1.3.1</t>
  </si>
  <si>
    <t>4.1.1.</t>
  </si>
  <si>
    <t>4.1.2.</t>
  </si>
  <si>
    <t>4.1.3.</t>
  </si>
  <si>
    <t>4.1.4.</t>
  </si>
  <si>
    <t>4.1.5.</t>
  </si>
  <si>
    <t>1.2.11</t>
  </si>
  <si>
    <t>3.1.3.</t>
  </si>
  <si>
    <t>3.1.4.</t>
  </si>
  <si>
    <t>3.1.5.</t>
  </si>
  <si>
    <t>0227777</t>
  </si>
  <si>
    <t>Кредиторская задолженность за 2014 год</t>
  </si>
  <si>
    <t>1.1.9.</t>
  </si>
  <si>
    <t>1.1.11.</t>
  </si>
  <si>
    <t xml:space="preserve"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</si>
  <si>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1.1.12.</t>
  </si>
  <si>
    <t xml:space="preserve">Софинансирование 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</si>
  <si>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244, 612</t>
  </si>
  <si>
    <t>2018</t>
  </si>
  <si>
    <t xml:space="preserve">Приложение № 3
к паспорту муниципальной программы 
«Развитие образования 
Большеулуйского района» </t>
  </si>
  <si>
    <t>Отдел  социальной защиты населения Администрации Большеулуйского района</t>
  </si>
  <si>
    <t>Информация о распределении планируемых расходов по ГРБС</t>
  </si>
  <si>
    <t>Информация о ресурсном обеспечении расходов 
с учетом источников финансирования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</si>
  <si>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 в рамках подпрограммы "Развитие дошкольного, общего образования детей" государственной программы Красноярского края "Развитие образования"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</si>
  <si>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</si>
  <si>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Мероприятия государственной программы Российской Федерации "Доступная среда" на 2011-2015 годы за счёт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</si>
  <si>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0225027</t>
  </si>
  <si>
    <t xml:space="preserve">07 01 </t>
  </si>
  <si>
    <t>0220074080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</si>
  <si>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</si>
  <si>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0220074090</t>
  </si>
  <si>
    <t xml:space="preserve">07 02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</si>
  <si>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</si>
  <si>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0240000060</t>
  </si>
  <si>
    <t>0240075520</t>
  </si>
  <si>
    <t>0240050820</t>
  </si>
  <si>
    <t>02400R0820</t>
  </si>
  <si>
    <t xml:space="preserve">Отношение среднего балла ЕГЭ (в расчете на 1 предмет) в 10 % школах Большеулуйского района с лучшими результатами ЕГЭ к среднему баллу ЕГЭ (в расчете на 1 предмет) в 10 % школ Большеулуйского района с худшими результатами ЕГЭ
</t>
  </si>
  <si>
    <t>0</t>
  </si>
  <si>
    <r>
      <t>Введен в действие 1 ДОУ в с.Боль</t>
    </r>
    <r>
      <rPr>
        <sz val="11"/>
        <rFont val="Times New Roman"/>
        <family val="1"/>
      </rPr>
      <t xml:space="preserve">шой Улуй на 95 мест.                                                                         Количество  дополнительных мест для  детей  в возрасте  от 3 до  7лет  в  дошкольных образовательных  учреждениях и  группах полного дня  при общеобразовательных  учреждениях
2014г.-30
2015г.- 35,                                                                                                                      2016 - 95.
</t>
    </r>
  </si>
  <si>
    <t>Созданы безопасные и комфортные условия в 1 общеобразовательном учреждении (устранены предписания надзорных органов) ежегодно</t>
  </si>
  <si>
    <t>Приобретено специальное оборудование в 1 учреждение для создания доступной среды для обучения детей с ограниченными возможностями здоровья.</t>
  </si>
  <si>
    <t>Доля выпускников муниципальных общеобразовательных организаций, не сдавших единый государственный экзамен по обязательным предметам, в общей численности выпускников муниципальных общеобразовательных организаций</t>
  </si>
  <si>
    <t>0220007, 0220000070</t>
  </si>
  <si>
    <t>0220008, 0220000080</t>
  </si>
  <si>
    <t>0220013, 0220000130</t>
  </si>
  <si>
    <t>0220014, 0220000140</t>
  </si>
  <si>
    <t>0220015, 0220000150</t>
  </si>
  <si>
    <t>0220019, 0220000190</t>
  </si>
  <si>
    <t>0220020, 0220000200</t>
  </si>
  <si>
    <t>0220028, 0220000280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</si>
  <si>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</si>
  <si>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111, 612</t>
  </si>
  <si>
    <t>0221021, 0220010210</t>
  </si>
  <si>
    <t>0220005, 0220000050</t>
  </si>
  <si>
    <t>0227777, 0220077770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</si>
  <si>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</si>
  <si>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0227554, 0220075540</t>
  </si>
  <si>
    <t>0227556, 0220075560</t>
  </si>
  <si>
    <t>0227566, 0220075660</t>
  </si>
  <si>
    <t>0230001, 0230000010</t>
  </si>
  <si>
    <t>0230002, 0230000020</t>
  </si>
  <si>
    <t>0230003, 0230000030</t>
  </si>
  <si>
    <t>0250001, 0250000010</t>
  </si>
  <si>
    <t>0250098, 0250000980</t>
  </si>
  <si>
    <t>0250099, 0250000990</t>
  </si>
  <si>
    <t>0251021, 0250010210</t>
  </si>
  <si>
    <t>0227588, 0220075880</t>
  </si>
  <si>
    <t>0220001, 0220000010</t>
  </si>
  <si>
    <t>0227564, 0220075640</t>
  </si>
  <si>
    <t>0220024, 0220000240</t>
  </si>
  <si>
    <t>0220030</t>
  </si>
  <si>
    <t>0227583</t>
  </si>
  <si>
    <t>2019</t>
  </si>
  <si>
    <t>Организация  временного трудоустройства несовершеннолетних граждан в возрасте от 14 до 18 лет в свободное от учебы время</t>
  </si>
  <si>
    <t>0220000330</t>
  </si>
  <si>
    <t>121, 122, 129, 244, 852</t>
  </si>
  <si>
    <t>111, 112, 119, 244, 852</t>
  </si>
  <si>
    <t>Кредиторская задолженность за 2015 год</t>
  </si>
  <si>
    <t>0257777</t>
  </si>
  <si>
    <t>0250077770</t>
  </si>
  <si>
    <t>111, 119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</si>
  <si>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</si>
  <si>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</si>
  <si>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oтдел образования администрации Большеулуйского района</t>
  </si>
  <si>
    <t>111, 112, 119, 244, 611, 612, 831, 852, 853</t>
  </si>
  <si>
    <t>Кредиторская задолженность</t>
  </si>
  <si>
    <t>111, 119, 612</t>
  </si>
  <si>
    <t>111, 112, 119, 244, 611, 612</t>
  </si>
  <si>
    <t>будет оказана консультативная психолого-педагогическая помощь педагогам и учащимся из 11 школ и 6 ДОУ в соответствии с запросами</t>
  </si>
  <si>
    <t>Обеспечен подвоз 100 % детей и подростков к местам отдыха, оздоровления, занятости, местам проведения культурно-массовых мероприятий</t>
  </si>
  <si>
    <t>Обеспечено медицинское сопровождение  в год не менее 10 спортивных соревнований среди школьников</t>
  </si>
  <si>
    <t>244, 321</t>
  </si>
  <si>
    <t>111, 112, 119, 244, 611, 612, 852, 853</t>
  </si>
  <si>
    <t xml:space="preserve">Кредиторская задолженность </t>
  </si>
  <si>
    <t>111, 119, 244, 321, 612</t>
  </si>
  <si>
    <t>0220027, 0220000270</t>
  </si>
  <si>
    <t>0220000320, 02200S0320</t>
  </si>
  <si>
    <t>Развитие инфраструктуры общеобразовательных учреждений  за счёт средств краевого бюджета,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</si>
  <si>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0220075630</t>
  </si>
  <si>
    <t>Развитие инфраструктуры общеобразовательных учреждений 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</si>
  <si>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0220000340</t>
  </si>
  <si>
    <t>Мероприятия на реализацию проекта "Районный автогородок" за счет средств краевого института повышения квалификации</t>
  </si>
  <si>
    <t>0220003, 0220000030, 02200S0030</t>
  </si>
  <si>
    <t>0220031, 0220000310</t>
  </si>
  <si>
    <t>0227560, 0220075600, 0220075670</t>
  </si>
  <si>
    <t>0220000350</t>
  </si>
  <si>
    <t>Мероприятия связанные с ремонтом здания образовательного учреждения (МКОУ «Новоеловская СОШ») за счёт средств районного бюджета</t>
  </si>
  <si>
    <t>Проведение работ в общеобразовательных учреждениях с целью устранения предписаний надзорных органов</t>
  </si>
  <si>
    <t xml:space="preserve">Субсидии бюджетам муниципальных образований на развитие инфраструктуры общеобразовательных организаций </t>
  </si>
  <si>
    <t>2020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</si>
  <si>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 молодые специалисты, специалисты приехавшие в район из иных муниципалитетов). Единовременная денежная выплата молодым специалистам.</t>
  </si>
  <si>
    <t>Награждение  лучших учителей за высокие показатели  в учебно-воспитательном процессе и внедрение иновационных технологий в обучении школьников. Награждение юбиляров в возрасте 50,55,60,65 и т.д.лет. Награждение педагогов-стажистов, которые отработали в системе образования 25, 30. 35. 40, 45 лет. Проведение профессиональных конкурсов "Учитель года" и  "Воспитатель года".</t>
  </si>
  <si>
    <t>Обеспечение предметно-пространственной среды образовательной организации, реализующей программу дошкольного образования</t>
  </si>
  <si>
    <t>0220000360</t>
  </si>
  <si>
    <t xml:space="preserve">Удельный вес численности учителей 
в возрасте до 35 лет в общей численности учителей общеобразовательных организаций, расположенных на территории Большеулуйского района
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</si>
  <si>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</si>
  <si>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 xml:space="preserve">                                                                                                                                     Приложение № 1 к Паспорту  муниципальной программы «Развитие образования Большеулуйского района»</t>
  </si>
  <si>
    <t xml:space="preserve"> Приложение № 2
к паспорту мунииципальной программы программы 
«Развитие образования Большеулуйского района»</t>
  </si>
  <si>
    <t xml:space="preserve">Приложение № 1
к муниципальной программе 
«Развитие образования 
Большеулулйского района»  </t>
  </si>
  <si>
    <t>Приложение № 3
к муниципальной программе 
«Развитие образования Большеулуйского района»</t>
  </si>
  <si>
    <t xml:space="preserve">                                                                                                                                       Приложение № 2
к подпрограмме 1 «Развитие дошкольного и общего образования детей»</t>
  </si>
  <si>
    <t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2014г- 2чел.; 2015г-2чел.; 2016г.-2 чел., 2017 г.- 2 чел. 2018 г.-2 чел.  , 2019 - 2, 2020  - 2       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2014г- 3чел.; 2015г-3чел.; 2016г.-4 чел., 2017 -4 чел.2018 г.-4 чел. , 2019 - 4 чел., 2020- 4 чел.</t>
  </si>
  <si>
    <t>Задача № 1. Создать условия, отвечающие современным требованиям для воспитания детей-сирот и детей, оставшихся без попечения родителей, проживающих в детском доме, замещающих семьях и обеспечить реализацию мероприятий, направленных на развитие в Большеулуйском районе семейных форм воспитания детей-сирот и детей, оставшихся без попечения родителей</t>
  </si>
  <si>
    <t>Проведение мероприятий, позволяющих детям-сиротам, детям, оставшимся без попечения родителей проявить себя</t>
  </si>
  <si>
    <t>Ежегодно проведено 5 мероприятий, в которых приняло участие 106 детей.Ежегодно изготовлено 300 экземпляров печатной продукции для детей</t>
  </si>
  <si>
    <t>Изготовление печатной продукции для детей-сирот и детей, оставшихся без попечения родителей для постинтернатного сопровождения</t>
  </si>
  <si>
    <t xml:space="preserve"> Ежегодно приобретена одежда, обувь для 5 детей</t>
  </si>
  <si>
    <t>Обеспечение проведения  мероприятий для многодетных семей,  в том числе для опекаемых семей</t>
  </si>
  <si>
    <t>Ежегодно проведено 4 мероприятия, в которых приняло участие 250 человек</t>
  </si>
  <si>
    <t>3.1.5</t>
  </si>
  <si>
    <t>Оплата стоимости справок, заключений, актов БТИ для защиты  жилищных прав детей-сирот, детей, оставшихся без попечения родителей и лиц из их числа</t>
  </si>
  <si>
    <t>Ежегодно оплачены услуги БТИ по оплате за справки, акты, заключения для 50 детей-сирот, детей, оставшихся без попечения родителей</t>
  </si>
  <si>
    <t>3.4.1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</si>
  <si>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</si>
  <si>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муниципальный бюджет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</si>
  <si>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</si>
  <si>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(отдел  образования Администрации Большеулуйского района)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</si>
  <si>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</si>
  <si>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
</t>
    </r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</si>
  <si>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федерального, краевого и муниципального бюджетов</t>
  </si>
  <si>
    <t>2.1.1.</t>
  </si>
  <si>
    <t>2.3.1</t>
  </si>
  <si>
    <t>Администрация Большеулуйского  района</t>
  </si>
  <si>
    <t>муниципальный бюджет</t>
  </si>
  <si>
    <t>Главный распорядитель: Администрация Большеулуйского района</t>
  </si>
  <si>
    <t>Отдел образования Администрации Большеулуйского района</t>
  </si>
  <si>
    <t>137</t>
  </si>
  <si>
    <t>3.2.1</t>
  </si>
  <si>
    <t>МУ "Централизованная бухгалтерия"</t>
  </si>
  <si>
    <t>Администрация Большеулуйского района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</si>
  <si>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</si>
  <si>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>Задача 1 Организация деятельности отдела образования, обеспечивающего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</si>
  <si>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</si>
  <si>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отдел образования Администрации Большеулуйского района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</si>
  <si>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</si>
  <si>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Обеспечение предоставления услуг в сфере образования</t>
  </si>
  <si>
    <t>Повышения эффективности и качества предоставления услуг на 1 балл</t>
  </si>
  <si>
    <t xml:space="preserve">Обеспечение деятельности (оказание услуг) ПМПК </t>
  </si>
  <si>
    <t xml:space="preserve">Задача 2 Обеспечение методического сопровождения введения федеральных государственных образовательных стандартов дошкольного, начального, основного и среднего общего образования. </t>
  </si>
  <si>
    <t>Задача № 3. Содействовать выявлению и поддержке одаренных детей</t>
  </si>
  <si>
    <t>Задача № 4. Обеспечить безопасный, качественный отдых и оздоровление детей</t>
  </si>
  <si>
    <t>Цель: создать условия для эффективного управления отраслью</t>
  </si>
  <si>
    <t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государственная поддержка детей-сирот, детей, оставшихся без попечения родителей, отдых и оздоровление детей в летний период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</si>
  <si>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</si>
  <si>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>Задача 1. Создание в системе дошкольного и общего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</si>
  <si>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Подпрограмма 1 «Развитие дошкольного и общего  образования детей» </t>
  </si>
  <si>
    <t>Удельный вес воспитанников дошкольных образовательных организаций, расположенных на территории Большеулуйского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Большеулуйского района</t>
  </si>
  <si>
    <t xml:space="preserve"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
</t>
  </si>
  <si>
    <t>Обеспечить доступность общего образования, соответствующего федеральному государственному стандарту общего образования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</si>
  <si>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</si>
  <si>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отдел  социальной защиты населения Администрации Большеулуйского района</t>
  </si>
  <si>
    <t>Количество   матерей имеющих постоянную регистрацию на территории Большеулуйского района, которым оказана материальная помощь при рождении ребенка в виде комплекта для новорожденного, либо денежной выплаты в виде 3000-00 рублей</t>
  </si>
  <si>
    <t xml:space="preserve">Оказать материальную помощь   матерям,имеющим постоянную регистрацию на территории Большеулуйского района,    при рождении ребенка в виде пакета для новорожденного, либо денежной выплаты в размере 3000-00 рублей  </t>
  </si>
  <si>
    <t>Отдел социальной защиты населения Администрации Большеулуйского района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</si>
  <si>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</si>
  <si>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>Задача 2.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</si>
  <si>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Подпрограмма 2 «Развитие кадрового потенциала отрасли»</t>
  </si>
  <si>
    <t>Задача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</si>
  <si>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3 «Господдержка детей сирот, расширение практики применения семейных форм воспитания»</t>
  </si>
  <si>
    <t>3.1.3</t>
  </si>
  <si>
    <t>3.1.4</t>
  </si>
  <si>
    <t>Подпрограмма 4 «Обеспечение реализации муниципальной программы и прочие мероприятия в области образования»</t>
  </si>
  <si>
    <t>Задача 4. Создание условий для эффективного управления отраслью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</si>
  <si>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Большеулуйского района (с учетом групп кратковременного пребывания)</t>
  </si>
  <si>
    <t xml:space="preserve">Отношение среднего балла ЕГЭ (в расчете на 1 предмет) в 10 % школ Большеулуйского района   с лучшими результатами ЕГЭ к среднему баллу ЕГЭ (в расчете на 1 предмет) в 10 % школ Большеулуйского района с худшими результатами ЕГЭ
</t>
  </si>
  <si>
    <t>Муниципальная программа</t>
  </si>
  <si>
    <t>Проведены работы в общеобразовательных организациях с целью устранения предписаний надзорных органов к зданиям школ:                                                                                                         2017- МКОУ "Березовская СОШ"-  ремонт туалетных комнат для обучающихся,замена окон,                                                                                                                                                                  2018 г ремонт туалета для персонала и инвалидов и замена окон в МКОУ Березовская СОШ, ремонт потолков в спортивном зале в здании МКОУ Кытатская СОШ</t>
  </si>
  <si>
    <t>Охвачено ежегодно  мероприятиями не менее 70% обучающихся,в том чсиле из категории СОП не менее 100%</t>
  </si>
  <si>
    <t>4.2.3.</t>
  </si>
  <si>
    <t>4.2.4</t>
  </si>
  <si>
    <t>0250010110</t>
  </si>
  <si>
    <t>244, 410</t>
  </si>
  <si>
    <t>1.1.5</t>
  </si>
  <si>
    <t>0220010110</t>
  </si>
  <si>
    <t>1.1.6</t>
  </si>
  <si>
    <t>1.1.7</t>
  </si>
  <si>
    <t>1.1.8</t>
  </si>
  <si>
    <t>1.1.9</t>
  </si>
  <si>
    <t>Финансовое обеспечение мероприятий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за счет средств краевого бюджета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</si>
  <si>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Финансовое обеспечение мероприятий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за счет средств районного бюджета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</si>
  <si>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0220078400</t>
  </si>
  <si>
    <t>02200S8400</t>
  </si>
  <si>
    <t>02200S5630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</si>
  <si>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</si>
  <si>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02400L0820</t>
  </si>
  <si>
    <t>Мероприятие на обеспечение питанием детей в образовательных организациях, реализующих основные общеобразовательные программы за счет средств родителей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</si>
  <si>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0220000170</t>
  </si>
  <si>
    <t>244, 611</t>
  </si>
  <si>
    <t>Мероприятия связанные со строительством детского сада, возврат средств в краевой бюджет субсидии за 2017 год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</si>
  <si>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0220000370</t>
  </si>
  <si>
    <t>Приложение №2 к муниципальной программе 
«Развитие образования Большеулуйского района»</t>
  </si>
  <si>
    <t>ИНФОРМАЦИЯ</t>
  </si>
  <si>
    <t>О СВОДНЫХ ПОКАЗАТЕЛЯХ МУНИЦИПАЛЬНЫХ ЗАДАНИЙ</t>
  </si>
  <si>
    <t>N п/п</t>
  </si>
  <si>
    <t>Наименование муниципальной услуги (работы)</t>
  </si>
  <si>
    <t>Содержание муниципальной услуги (работы) &lt;1&gt;</t>
  </si>
  <si>
    <t>Наименование и значение показателя объема муниципальной услуги (работы)</t>
  </si>
  <si>
    <t>Значение показателя объема муниципальной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</si>
  <si>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</si>
  <si>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</si>
  <si>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</si>
  <si>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Реализация основных общеобразовательных программ начального общего образования</t>
  </si>
  <si>
    <t>не указано</t>
  </si>
  <si>
    <t xml:space="preserve">Число обучающихся </t>
  </si>
  <si>
    <t>адаптированная образовательная программа, обучающиеся с ограниченными возможностями здоровья (ОВЗ), очная</t>
  </si>
  <si>
    <t>Число обучающихся</t>
  </si>
  <si>
    <t>не указано, проходящие обучение по состоянию здоровья на дому, очно-заочная (НЕ ОВЗ)</t>
  </si>
  <si>
    <t>адаптированная образовательная программа,  обучающиеся с ограниченными возможностями здоровья (ОВЗ),  проходящие обучение по состоянию здоровья на дому, очно-заочная</t>
  </si>
  <si>
    <t>Расходы бюджета на оказание (выполнение) муниципальной услуги (работы), тыс. руб.</t>
  </si>
  <si>
    <t>Реализация основных общеобразовательных программ основного общего образования</t>
  </si>
  <si>
    <t>адаптированная образовательная программа,  обучающиеся с ограниченными возможностями здоровья (ОВЗ), проходящие обучение по состоянию здоровья на дому, очно-заочное</t>
  </si>
  <si>
    <t xml:space="preserve">адаптированная образовательная программа,  обучающиеся с ограниченными возможностями здоровья (ОВЗ), очная </t>
  </si>
  <si>
    <t>Реализация основных общеобразовательных программ среднего общего образования</t>
  </si>
  <si>
    <t>не указано, очная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</si>
  <si>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обучение),очная</t>
  </si>
  <si>
    <t xml:space="preserve">  не указано, очно - заочная</t>
  </si>
  <si>
    <t>Реализация дополнительных общеразвивающих программ</t>
  </si>
  <si>
    <t>в каникулярное время с дневным пребыванием, очная</t>
  </si>
  <si>
    <t>организация и осуществление подвоза обучающихся в образовательные учреждения автомобильным транспортом</t>
  </si>
  <si>
    <t>До 3 лет, очная, группа полного дня</t>
  </si>
  <si>
    <t>от 3 до 8 лет,  очная, группа полного дня</t>
  </si>
  <si>
    <t>До 3 лет, очная, группа  кратковременного  пребывания</t>
  </si>
  <si>
    <t>От 3 лет до 8 лет,  очная,  группа  кратковременного  пребывания</t>
  </si>
  <si>
    <t>Присмотр и уход</t>
  </si>
  <si>
    <t>Физические лица за исключением льготных категорий, до 3 лет, группа полного дня, очная</t>
  </si>
  <si>
    <t>Физические лица за исключением льготных категорий, от 3 до 8 лет, группа полного дня, очная</t>
  </si>
  <si>
    <t xml:space="preserve">Количество маршрутов </t>
  </si>
  <si>
    <t>Приложение № 1
к подпрограмме 1 «Развитие дошкольного и общего образования детей»</t>
  </si>
  <si>
    <t>В 2018 году приобретено 8 жилых помещений для 8 человек из числа детей-сирот или детей оставшихся без попечения родителей или лиц к ним приравненных</t>
  </si>
  <si>
    <t xml:space="preserve">
Обеспечение реализации образовательных программ для различных категорий детей в период работы летних оздоровительных площадок при общеобразоваетльных учреждениях   (ежегодно в 9 общеобразовательных  учреждениях) .  Обеспечены путёвками в загородные оздоровительные лагеря 40 детей и подростков в 2014,  40 - в 2015 году, 35 чел.  - в 2016 году , 33  - в 2017 году, 35 в 2018 году, 31 в 2019 году - 31, 2020- 31</t>
  </si>
  <si>
    <t>Реализация образовательных программ оздоровления, отдыха и занятости детей и подростков с охватом не менее 447 детей и подростков ежегодно</t>
  </si>
  <si>
    <t>«Развитие образования 
Большеулуйского района на 2014-2016 годы»</t>
  </si>
  <si>
    <t>Муниципальная  программа</t>
  </si>
  <si>
    <t>«Развитие образования Большеулуйского района 
на 2014-2016 годы»</t>
  </si>
  <si>
    <t>Наименование муниципальной программы, подпрограммы   муниципальной программы</t>
  </si>
  <si>
    <t>«Развитие дошкольного и общего образования детей»</t>
  </si>
  <si>
    <t>«Обеспечение реализации муниципальной программы и прочие мероприятия»</t>
  </si>
  <si>
    <t>Цель: создание в системе дошкольного и общего  образования равных возможностей для современного качественного образования, позитивной социализации детей, оздоровления детей в летний период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</si>
  <si>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муниципальныхобразовательных организаций, реализующих программы общего образования 
</t>
  </si>
  <si>
    <t>Удельный вес общеобразовательных организаций,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 муниципальных организаций общего образования, расположенных на территории Большеулуйского района</t>
  </si>
  <si>
    <t xml:space="preserve">отдел образования администрации Большеулуйского района </t>
  </si>
  <si>
    <t>детский сад в с.Большой Улуй на 95 мест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</si>
  <si>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</si>
  <si>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>«Развитие дошкольного и общего  образования детей»</t>
  </si>
  <si>
    <t xml:space="preserve">Ежегодно будут награждены ценными подарками победители (не менее 12 чел.) и призёры (не менее 70 человек) муниципального этапа Всероссийской олимпиады школьников. </t>
  </si>
  <si>
    <t>Реализация образовательных программ оздоровления, отдыха, занятости детей и подростков</t>
  </si>
  <si>
    <t>Организация подвоза детей и подростков к местам отдыха, оздоровления, занятости, местам проведения культурно-массовых мероприятий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</si>
  <si>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</si>
  <si>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Определены лучшие образовательные программы, реализуемые в летних оздоровительных лагерях при общеобразовательных учреждениях (не менее 3 программ ежегодно)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</si>
  <si>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</si>
  <si>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Отдел образования администрации Большеулуйского района</t>
  </si>
  <si>
    <t>Награждение юбиляров в возрасте 50,55,60,65 и т.д.лет. Награждение педагогов-стажистов, которые отработали в системе образования 25, 30. 35. 40, 45 лет. Награждение лучших учителей за высокие показатели по результатам учебного года не менее 35 человек.</t>
  </si>
  <si>
    <t>Ежегодно 3 специалистам будет производиться оплата за  аренду жилья. Ежегодно сумма подъёмных будет определена по количеству прибывших молодых педагогов.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</si>
  <si>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30 лет</t>
  </si>
  <si>
    <t>Еегодно будут созданы и работать 12 РМО, 1 районный методический совет.  Проведено не менее 2-х семинаров с привлечением сотрудников ИПК</t>
  </si>
  <si>
    <t>Организовано горячее питание   десятиклассников в рамках проведения обязательных военно-полевых сборов в общеобразовательных учреждениях среднего общего образования  в 2015 году - 20 чел., 2016 году - 12 чел. , 2017 году - 15 чел. 2018 - 21 чел. 2019 - 15 чел., 2020- 15 чел.</t>
  </si>
  <si>
    <t xml:space="preserve">В 2014 году получат горячие завтраки обучающиеся с 7 до 11 лет - 213 чел, с 11 до 18 лет - 174 чел., горячие обеды обучающиеся с 7 до 11 лет - 40 чел., с 11 до 18 лет - 31 чел. В 2015 году получат горяиче завтраки обучающиеся с 7 до 11 лет - 229 чел., с 11 до 18 лет - 193 чел., горяие обеды обучающиеся с 7 до 11 лет - 49 чел., с 11 до 18 лет - 31 чел. В 2016 году получат горячие завтраки обучающиеся с 7 до 11 лет - 252 чел., с 11 до 18 лет - 206 чел., горячие обеды обучающиеся с 7 до 11 лет - 40 чел., с 11 до 18 лет - 37 чел. В 2017 году получат горячие завтраки обучающиеся с 7 до 11 лет - 252 чел., с 11 до 18 лет - 206 чел., горячие обеды обучающиеся с 7 до 11 лет - 40 чел., с 11 до 18 лет - 37 чел. В 2018 году получат горячие завтраки обучающиеся с 6 до 10 лет - 522 чел., с 11 до 18 лет -309 чел., горячие обеды обучающиеся с 6 до 10 лет - 65 чел., с 11 до 18 лет - 95 чел. В 2019 году получат горячие завтраки обучающиеся с 6 до 10 лет - 522 чел., с 11 до 18 лет -309 чел., горячие обеды обучающиеся с 6 до 10 лет - 65 чел., с 11 до 18 лет - 95 чел.  В 2020 году получат горячие завтраки обучающиеся с 6 до 10 лет - 522 чел., с 11 до 18 лет -309 чел., горячие обеды обучающиеся с 6 до 10 лет - 65 чел., с 11 до 18 лет - 95 чел. </t>
  </si>
  <si>
    <t>Доля базовых образовательных учреждений (обеспечивающих совместное обучение инвалидов и лиц, не имеющих нарушений)  в общем количестве образовательных учреждений, реализующих программы общего образования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</si>
  <si>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</si>
  <si>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</si>
  <si>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</si>
  <si>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</si>
  <si>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</si>
  <si>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</si>
  <si>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</si>
  <si>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</si>
  <si>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</si>
  <si>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</si>
  <si>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</si>
  <si>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</si>
  <si>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Всего</t>
  </si>
  <si>
    <t>федеральный бюджет</t>
  </si>
  <si>
    <t>краевой бюджет</t>
  </si>
  <si>
    <t>в том числе: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</si>
  <si>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</si>
  <si>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</si>
  <si>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</si>
  <si>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8.15</t>
  </si>
  <si>
    <t>8.16</t>
  </si>
  <si>
    <t>8.19</t>
  </si>
  <si>
    <t>8.20</t>
  </si>
  <si>
    <t>8.21</t>
  </si>
  <si>
    <t>Выплата поощрения лучшим учителям общеобразовательных учреждений</t>
  </si>
  <si>
    <t xml:space="preserve">Цели, задачи, мероприятия </t>
  </si>
  <si>
    <t>Доля оздоровленных детей школьного возраста</t>
  </si>
  <si>
    <t xml:space="preserve">Остаток стоимости строительства в ценах  контракта </t>
  </si>
  <si>
    <t>Итого по задаче 4</t>
  </si>
  <si>
    <t xml:space="preserve">Цели, задачи, показатели результатов </t>
  </si>
  <si>
    <r>
      <t>Приложение № 2
к муниципальной программе 
«Развитие образования Большеулуйского района»</t>
    </r>
    <r>
      <rPr>
        <sz val="12"/>
        <color indexed="10"/>
        <rFont val="Times New Roman"/>
        <family val="1"/>
      </rPr>
      <t xml:space="preserve"> </t>
    </r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</si>
  <si>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</si>
  <si>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</si>
  <si>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</si>
  <si>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</si>
  <si>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</si>
  <si>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</si>
  <si>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</si>
  <si>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</si>
  <si>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</si>
  <si>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</si>
  <si>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</si>
  <si>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</si>
  <si>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</si>
  <si>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</si>
  <si>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</si>
  <si>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</si>
  <si>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</si>
  <si>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</si>
  <si>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</si>
  <si>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8.17</t>
  </si>
  <si>
    <t>8.18</t>
  </si>
  <si>
    <t>Объем капитальных вложений, тыс. рублей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</si>
  <si>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</si>
  <si>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</si>
  <si>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 xml:space="preserve">Предоставление молодым, в возрасте до 35 лет, учителям государственных и муниципальных образовательных учреждений единовременной социальной выплаты на оплату первоначального взноса при привлечении  ипотечного кредита (займа) на приобретение или строительства жилого помещения  на территории Красноярского края 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</si>
  <si>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</si>
  <si>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</si>
  <si>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</si>
  <si>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</si>
  <si>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</si>
  <si>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149</t>
  </si>
  <si>
    <t>Субсидия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муниципальному образования</t>
  </si>
  <si>
    <t>1.2.5</t>
  </si>
  <si>
    <t>Организация проведения военно-полевых сборов в общеобразовательных учреждениях</t>
  </si>
  <si>
    <t>0220025</t>
  </si>
  <si>
    <t>Приобретение одежды, обуви для детей, находящихся на социальных койках в КГБУЗ "Большеулуйская РБ"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</si>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</sst>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?"/>
    <numFmt numFmtId="210" formatCode="_-* #,##0_р_._-;\-* #,##0_р_._-;_-* &quot;-&quot;?_р_._-;_-@_-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174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top"/>
      <protection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3"/>
    </xf>
    <xf numFmtId="43" fontId="4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/>
    </xf>
    <xf numFmtId="195" fontId="4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/>
    </xf>
    <xf numFmtId="0" fontId="4" fillId="0" borderId="0" xfId="53" applyFont="1" applyFill="1" applyAlignment="1">
      <alignment vertical="top" wrapText="1"/>
      <protection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56" applyNumberFormat="1" applyFont="1" applyFill="1" applyBorder="1" applyAlignment="1">
      <alignment horizontal="center" vertical="center"/>
      <protection/>
    </xf>
    <xf numFmtId="195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95" fontId="4" fillId="0" borderId="10" xfId="65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3" fontId="4" fillId="0" borderId="0" xfId="0" applyNumberFormat="1" applyFont="1" applyFill="1" applyAlignment="1">
      <alignment/>
    </xf>
    <xf numFmtId="174" fontId="5" fillId="0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>
      <alignment horizontal="right" vertical="center"/>
    </xf>
    <xf numFmtId="2" fontId="4" fillId="0" borderId="10" xfId="56" applyNumberFormat="1" applyFont="1" applyFill="1" applyBorder="1" applyAlignment="1">
      <alignment horizontal="right" vertical="center" wrapText="1"/>
      <protection/>
    </xf>
    <xf numFmtId="2" fontId="4" fillId="0" borderId="13" xfId="56" applyNumberFormat="1" applyFont="1" applyFill="1" applyBorder="1" applyAlignment="1">
      <alignment horizontal="right" vertical="center" wrapText="1"/>
      <protection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wrapText="1"/>
      <protection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3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174" fontId="17" fillId="33" borderId="10" xfId="56" applyNumberFormat="1" applyFont="1" applyFill="1" applyBorder="1" applyAlignment="1">
      <alignment horizontal="center" vertical="center"/>
      <protection/>
    </xf>
    <xf numFmtId="174" fontId="17" fillId="0" borderId="10" xfId="56" applyNumberFormat="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9" xfId="53" applyFont="1" applyFill="1" applyBorder="1" applyAlignment="1">
      <alignment vertical="center" wrapText="1"/>
      <protection/>
    </xf>
    <xf numFmtId="43" fontId="6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95" fontId="4" fillId="0" borderId="0" xfId="0" applyNumberFormat="1" applyFont="1" applyFill="1" applyAlignment="1">
      <alignment horizontal="left" vertical="center"/>
    </xf>
    <xf numFmtId="195" fontId="4" fillId="0" borderId="0" xfId="0" applyNumberFormat="1" applyFont="1" applyFill="1" applyAlignment="1">
      <alignment horizontal="center" vertical="center"/>
    </xf>
    <xf numFmtId="195" fontId="4" fillId="0" borderId="0" xfId="0" applyNumberFormat="1" applyFont="1" applyFill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4" fontId="9" fillId="0" borderId="19" xfId="0" applyNumberFormat="1" applyFont="1" applyFill="1" applyBorder="1" applyAlignment="1">
      <alignment vertical="center" wrapText="1"/>
    </xf>
    <xf numFmtId="4" fontId="9" fillId="0" borderId="19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 indent="1"/>
    </xf>
    <xf numFmtId="0" fontId="4" fillId="34" borderId="10" xfId="53" applyFont="1" applyFill="1" applyBorder="1" applyAlignment="1">
      <alignment horizontal="center" vertical="center"/>
      <protection/>
    </xf>
    <xf numFmtId="0" fontId="4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 indent="1"/>
    </xf>
    <xf numFmtId="0" fontId="4" fillId="34" borderId="15" xfId="53" applyFont="1" applyFill="1" applyBorder="1" applyAlignment="1">
      <alignment horizontal="center" vertical="center"/>
      <protection/>
    </xf>
    <xf numFmtId="0" fontId="4" fillId="34" borderId="15" xfId="53" applyNumberFormat="1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2" fontId="18" fillId="0" borderId="10" xfId="0" applyNumberFormat="1" applyFont="1" applyFill="1" applyBorder="1" applyAlignment="1">
      <alignment vertical="center" wrapText="1"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21" xfId="53" applyNumberFormat="1" applyFont="1" applyFill="1" applyBorder="1" applyAlignment="1">
      <alignment horizontal="left" vertical="center"/>
      <protection/>
    </xf>
    <xf numFmtId="49" fontId="4" fillId="0" borderId="22" xfId="53" applyNumberFormat="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4" fillId="0" borderId="0" xfId="53" applyFont="1" applyFill="1" applyAlignment="1">
      <alignment horizontal="left" vertical="top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56" applyFont="1" applyFill="1" applyAlignment="1">
      <alignment horizontal="left" vertical="top" wrapText="1"/>
      <protection/>
    </xf>
    <xf numFmtId="0" fontId="5" fillId="0" borderId="23" xfId="56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9" fillId="0" borderId="10" xfId="42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195" fontId="4" fillId="0" borderId="10" xfId="0" applyNumberFormat="1" applyFont="1" applyFill="1" applyBorder="1" applyAlignment="1">
      <alignment horizontal="center" vertical="center" wrapText="1"/>
    </xf>
    <xf numFmtId="195" fontId="4" fillId="0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4" fillId="0" borderId="19" xfId="0" applyNumberFormat="1" applyFont="1" applyFill="1" applyBorder="1" applyAlignment="1">
      <alignment horizontal="right" vertical="center" wrapText="1"/>
    </xf>
    <xf numFmtId="195" fontId="4" fillId="0" borderId="16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/>
    </xf>
    <xf numFmtId="195" fontId="4" fillId="0" borderId="10" xfId="0" applyNumberFormat="1" applyFont="1" applyFill="1" applyBorder="1" applyAlignment="1">
      <alignment horizontal="right" vertical="top" wrapText="1"/>
    </xf>
    <xf numFmtId="195" fontId="4" fillId="0" borderId="0" xfId="0" applyNumberFormat="1" applyFont="1" applyFill="1" applyAlignment="1">
      <alignment horizontal="center" vertical="center"/>
    </xf>
    <xf numFmtId="195" fontId="4" fillId="0" borderId="10" xfId="0" applyNumberFormat="1" applyFont="1" applyFill="1" applyBorder="1" applyAlignment="1">
      <alignment horizontal="right" vertical="top"/>
    </xf>
    <xf numFmtId="0" fontId="4" fillId="0" borderId="2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80" fontId="4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1" xfId="53" applyFont="1" applyFill="1" applyBorder="1" applyAlignment="1">
      <alignment horizontal="left" vertical="top" wrapText="1"/>
      <protection/>
    </xf>
    <xf numFmtId="0" fontId="4" fillId="0" borderId="19" xfId="53" applyFont="1" applyFill="1" applyBorder="1" applyAlignment="1">
      <alignment horizontal="left" vertical="top" wrapText="1"/>
      <protection/>
    </xf>
    <xf numFmtId="49" fontId="9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1" fontId="9" fillId="0" borderId="11" xfId="0" applyNumberFormat="1" applyFont="1" applyFill="1" applyBorder="1" applyAlignment="1">
      <alignment horizontal="left" vertical="center" wrapText="1"/>
    </xf>
    <xf numFmtId="11" fontId="9" fillId="0" borderId="19" xfId="0" applyNumberFormat="1" applyFont="1" applyFill="1" applyBorder="1" applyAlignment="1">
      <alignment horizontal="left" vertical="center" wrapText="1"/>
    </xf>
    <xf numFmtId="11" fontId="9" fillId="0" borderId="16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84;&#1077;&#1090;&#1072;%20&#1054;&#1054;%202014\&#1052;P_2015-2017_&#1054;&#1073;&#1088;&#1072;&#1079;&#1086;&#1074;&#1072;&#1085;&#1080;&#1077;%20_&#1080;&#1079;&#1084;&#1077;&#1085;&#1077;&#1085;&#1080;&#1103;_&#1085;&#1086;&#1103;&#1073;&#1088;&#1100;%20&#1084;&#108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КАИП "/>
      <sheetName val="Распределение расходов"/>
      <sheetName val="НИД"/>
      <sheetName val="Ресурсное обеспечение"/>
      <sheetName val="Гос.задания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 3"/>
      <sheetName val="Мероприятия подпрограммы 3"/>
      <sheetName val="Показатели подпрограммы 4"/>
      <sheetName val="Мероприятия подпрограммы 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="89" zoomScaleSheetLayoutView="89" workbookViewId="0" topLeftCell="A1">
      <pane xSplit="2" ySplit="6" topLeftCell="E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41" sqref="N41"/>
    </sheetView>
  </sheetViews>
  <sheetFormatPr defaultColWidth="9.00390625" defaultRowHeight="12.75"/>
  <cols>
    <col min="1" max="1" width="7.625" style="67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0" width="11.375" style="1" customWidth="1"/>
    <col min="11" max="11" width="10.125" style="1" customWidth="1"/>
    <col min="12" max="14" width="10.75390625" style="196" customWidth="1"/>
    <col min="15" max="16384" width="9.125" style="1" customWidth="1"/>
  </cols>
  <sheetData>
    <row r="1" spans="1:11" ht="65.25" customHeight="1">
      <c r="A1" s="57"/>
      <c r="B1" s="29"/>
      <c r="C1" s="47"/>
      <c r="D1" s="29"/>
      <c r="E1" s="29"/>
      <c r="G1" s="262" t="s">
        <v>360</v>
      </c>
      <c r="H1" s="262"/>
      <c r="I1" s="262"/>
      <c r="J1" s="262"/>
      <c r="K1" s="262"/>
    </row>
    <row r="2" spans="1:11" ht="37.5" customHeight="1">
      <c r="A2" s="263" t="s">
        <v>136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4" ht="25.5" customHeight="1">
      <c r="A3" s="245" t="s">
        <v>533</v>
      </c>
      <c r="B3" s="255" t="s">
        <v>551</v>
      </c>
      <c r="C3" s="255" t="s">
        <v>529</v>
      </c>
      <c r="D3" s="255" t="s">
        <v>540</v>
      </c>
      <c r="E3" s="255" t="s">
        <v>578</v>
      </c>
      <c r="F3" s="254" t="s">
        <v>560</v>
      </c>
      <c r="G3" s="254" t="s">
        <v>556</v>
      </c>
      <c r="H3" s="254" t="s">
        <v>561</v>
      </c>
      <c r="I3" s="254" t="s">
        <v>562</v>
      </c>
      <c r="J3" s="254" t="s">
        <v>563</v>
      </c>
      <c r="K3" s="254" t="s">
        <v>564</v>
      </c>
      <c r="L3" s="254" t="s">
        <v>565</v>
      </c>
      <c r="M3" s="254" t="s">
        <v>566</v>
      </c>
      <c r="N3" s="254" t="s">
        <v>567</v>
      </c>
    </row>
    <row r="4" spans="1:14" ht="25.5" customHeight="1">
      <c r="A4" s="245"/>
      <c r="B4" s="255"/>
      <c r="C4" s="255"/>
      <c r="D4" s="255"/>
      <c r="E4" s="255"/>
      <c r="F4" s="254"/>
      <c r="G4" s="254"/>
      <c r="H4" s="254"/>
      <c r="I4" s="254"/>
      <c r="J4" s="254"/>
      <c r="K4" s="254"/>
      <c r="L4" s="254"/>
      <c r="M4" s="254"/>
      <c r="N4" s="254"/>
    </row>
    <row r="5" spans="1:14" ht="25.5" customHeight="1">
      <c r="A5" s="245"/>
      <c r="B5" s="255"/>
      <c r="C5" s="255"/>
      <c r="D5" s="255"/>
      <c r="E5" s="255"/>
      <c r="F5" s="254"/>
      <c r="G5" s="254"/>
      <c r="H5" s="254"/>
      <c r="I5" s="254"/>
      <c r="J5" s="254"/>
      <c r="K5" s="254"/>
      <c r="L5" s="254"/>
      <c r="M5" s="254"/>
      <c r="N5" s="254"/>
    </row>
    <row r="6" spans="1:14" ht="48" customHeight="1">
      <c r="A6" s="266" t="s">
        <v>406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1"/>
    </row>
    <row r="7" spans="1:14" ht="47.25" customHeight="1">
      <c r="A7" s="35">
        <v>1</v>
      </c>
      <c r="B7" s="63" t="s">
        <v>145</v>
      </c>
      <c r="C7" s="14" t="s">
        <v>527</v>
      </c>
      <c r="D7" s="30" t="s">
        <v>29</v>
      </c>
      <c r="E7" s="59" t="s">
        <v>524</v>
      </c>
      <c r="F7" s="91"/>
      <c r="G7" s="126">
        <f>(49650+5442+282531+928+1675+13302+20611+2334)/(410700-970)*100</f>
        <v>91.88</v>
      </c>
      <c r="H7" s="126">
        <v>92</v>
      </c>
      <c r="I7" s="126">
        <v>92.1</v>
      </c>
      <c r="J7" s="126">
        <v>100</v>
      </c>
      <c r="K7" s="126">
        <v>100</v>
      </c>
      <c r="L7" s="14">
        <v>100</v>
      </c>
      <c r="M7" s="14">
        <v>100</v>
      </c>
      <c r="N7" s="14">
        <v>100</v>
      </c>
    </row>
    <row r="8" spans="1:14" ht="83.25" customHeight="1">
      <c r="A8" s="35" t="s">
        <v>146</v>
      </c>
      <c r="B8" s="63" t="s">
        <v>427</v>
      </c>
      <c r="C8" s="14" t="s">
        <v>527</v>
      </c>
      <c r="D8" s="30" t="s">
        <v>29</v>
      </c>
      <c r="E8" s="37" t="s">
        <v>525</v>
      </c>
      <c r="F8" s="60">
        <v>80</v>
      </c>
      <c r="G8" s="126">
        <v>71.26</v>
      </c>
      <c r="H8" s="126">
        <v>82.57</v>
      </c>
      <c r="I8" s="126">
        <v>100</v>
      </c>
      <c r="J8" s="126">
        <v>100</v>
      </c>
      <c r="K8" s="126">
        <v>100</v>
      </c>
      <c r="L8" s="126">
        <v>100</v>
      </c>
      <c r="M8" s="126">
        <v>100</v>
      </c>
      <c r="N8" s="126">
        <v>100</v>
      </c>
    </row>
    <row r="9" spans="1:14" ht="75" customHeight="1">
      <c r="A9" s="35" t="s">
        <v>579</v>
      </c>
      <c r="B9" s="127" t="s">
        <v>407</v>
      </c>
      <c r="C9" s="30" t="s">
        <v>527</v>
      </c>
      <c r="D9" s="30" t="s">
        <v>29</v>
      </c>
      <c r="E9" s="30" t="s">
        <v>525</v>
      </c>
      <c r="F9" s="30">
        <v>1.96</v>
      </c>
      <c r="G9" s="30">
        <v>1.86</v>
      </c>
      <c r="H9" s="30">
        <v>1.82</v>
      </c>
      <c r="I9" s="30">
        <v>5.23</v>
      </c>
      <c r="J9" s="188">
        <v>1.79</v>
      </c>
      <c r="K9" s="188">
        <v>1.8</v>
      </c>
      <c r="L9" s="188">
        <v>1.8</v>
      </c>
      <c r="M9" s="188">
        <v>1.8</v>
      </c>
      <c r="N9" s="188">
        <v>1.8</v>
      </c>
    </row>
    <row r="10" spans="1:14" ht="57.75" customHeight="1">
      <c r="A10" s="35" t="s">
        <v>147</v>
      </c>
      <c r="B10" s="63" t="s">
        <v>580</v>
      </c>
      <c r="C10" s="14" t="s">
        <v>527</v>
      </c>
      <c r="D10" s="30" t="s">
        <v>29</v>
      </c>
      <c r="E10" s="30" t="s">
        <v>525</v>
      </c>
      <c r="F10" s="40">
        <v>60.5</v>
      </c>
      <c r="G10" s="40">
        <v>18</v>
      </c>
      <c r="H10" s="40">
        <v>80.56</v>
      </c>
      <c r="I10" s="40">
        <v>80.56</v>
      </c>
      <c r="J10" s="40">
        <v>81.87</v>
      </c>
      <c r="K10" s="40">
        <v>81.87</v>
      </c>
      <c r="L10" s="40">
        <v>81.87</v>
      </c>
      <c r="M10" s="40">
        <v>81.87</v>
      </c>
      <c r="N10" s="40">
        <v>81.87</v>
      </c>
    </row>
    <row r="11" spans="1:14" ht="36" customHeight="1">
      <c r="A11" s="268" t="s">
        <v>408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1"/>
      <c r="N11" s="1"/>
    </row>
    <row r="12" spans="1:14" ht="24" customHeight="1">
      <c r="A12" s="246" t="s">
        <v>409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1"/>
      <c r="N12" s="1"/>
    </row>
    <row r="13" spans="1:14" ht="24" customHeight="1">
      <c r="A13" s="248" t="s">
        <v>198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1"/>
      <c r="N13" s="1"/>
    </row>
    <row r="14" spans="1:14" ht="33" customHeight="1">
      <c r="A14" s="35" t="s">
        <v>211</v>
      </c>
      <c r="B14" s="63" t="s">
        <v>1</v>
      </c>
      <c r="C14" s="14" t="s">
        <v>527</v>
      </c>
      <c r="D14" s="14">
        <v>0.04</v>
      </c>
      <c r="E14" s="37" t="s">
        <v>525</v>
      </c>
      <c r="F14" s="14">
        <v>546.3</v>
      </c>
      <c r="G14" s="12">
        <v>284.5</v>
      </c>
      <c r="H14" s="12">
        <v>312.6</v>
      </c>
      <c r="I14" s="167">
        <v>449.4</v>
      </c>
      <c r="J14" s="167">
        <v>485.6</v>
      </c>
      <c r="K14" s="167">
        <v>485.6</v>
      </c>
      <c r="L14" s="167">
        <v>485.6</v>
      </c>
      <c r="M14" s="167">
        <v>485.6</v>
      </c>
      <c r="N14" s="167">
        <v>485.6</v>
      </c>
    </row>
    <row r="15" spans="1:14" ht="94.5">
      <c r="A15" s="79" t="s">
        <v>235</v>
      </c>
      <c r="B15" s="63" t="s">
        <v>410</v>
      </c>
      <c r="C15" s="14" t="s">
        <v>527</v>
      </c>
      <c r="D15" s="14">
        <v>0.04</v>
      </c>
      <c r="E15" s="189" t="s">
        <v>525</v>
      </c>
      <c r="F15" s="66" t="s">
        <v>523</v>
      </c>
      <c r="G15" s="66">
        <v>0</v>
      </c>
      <c r="H15" s="66">
        <v>60</v>
      </c>
      <c r="I15" s="66">
        <v>100</v>
      </c>
      <c r="J15" s="66">
        <v>100</v>
      </c>
      <c r="K15" s="184">
        <v>100</v>
      </c>
      <c r="L15" s="184">
        <v>100</v>
      </c>
      <c r="M15" s="184">
        <v>100</v>
      </c>
      <c r="N15" s="66">
        <v>100</v>
      </c>
    </row>
    <row r="16" spans="1:14" ht="99.75" customHeight="1">
      <c r="A16" s="79" t="s">
        <v>236</v>
      </c>
      <c r="B16" s="63" t="s">
        <v>3</v>
      </c>
      <c r="C16" s="14" t="s">
        <v>527</v>
      </c>
      <c r="D16" s="14">
        <v>0.04</v>
      </c>
      <c r="E16" s="37" t="s">
        <v>525</v>
      </c>
      <c r="F16" s="14" t="s">
        <v>523</v>
      </c>
      <c r="G16" s="14">
        <v>0</v>
      </c>
      <c r="H16" s="14">
        <v>0</v>
      </c>
      <c r="I16" s="14">
        <v>0</v>
      </c>
      <c r="J16" s="14">
        <v>0</v>
      </c>
      <c r="K16" s="185">
        <v>0</v>
      </c>
      <c r="L16" s="185">
        <v>0</v>
      </c>
      <c r="M16" s="185">
        <v>0</v>
      </c>
      <c r="N16" s="14">
        <v>0</v>
      </c>
    </row>
    <row r="17" spans="1:14" ht="98.25" customHeight="1">
      <c r="A17" s="79" t="s">
        <v>237</v>
      </c>
      <c r="B17" s="63" t="s">
        <v>411</v>
      </c>
      <c r="C17" s="14" t="s">
        <v>527</v>
      </c>
      <c r="D17" s="14">
        <v>0.04</v>
      </c>
      <c r="E17" s="37" t="s">
        <v>525</v>
      </c>
      <c r="F17" s="14" t="s">
        <v>523</v>
      </c>
      <c r="G17" s="14">
        <v>0</v>
      </c>
      <c r="H17" s="14">
        <v>33</v>
      </c>
      <c r="I17" s="14">
        <v>100</v>
      </c>
      <c r="J17" s="14">
        <v>100</v>
      </c>
      <c r="K17" s="185">
        <v>100</v>
      </c>
      <c r="L17" s="185">
        <v>100</v>
      </c>
      <c r="M17" s="185">
        <v>100</v>
      </c>
      <c r="N17" s="14">
        <v>100</v>
      </c>
    </row>
    <row r="18" spans="1:14" ht="27" customHeight="1">
      <c r="A18" s="250" t="s">
        <v>412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1"/>
      <c r="N18" s="1"/>
    </row>
    <row r="19" spans="1:14" ht="82.5" customHeight="1">
      <c r="A19" s="35" t="s">
        <v>86</v>
      </c>
      <c r="B19" s="63" t="s">
        <v>413</v>
      </c>
      <c r="C19" s="30" t="s">
        <v>527</v>
      </c>
      <c r="D19" s="14">
        <v>0.04</v>
      </c>
      <c r="E19" s="37" t="s">
        <v>524</v>
      </c>
      <c r="F19" s="11">
        <v>15.6</v>
      </c>
      <c r="G19" s="11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</row>
    <row r="20" spans="1:14" ht="73.5" customHeight="1">
      <c r="A20" s="35" t="s">
        <v>87</v>
      </c>
      <c r="B20" s="63" t="s">
        <v>582</v>
      </c>
      <c r="C20" s="30" t="s">
        <v>527</v>
      </c>
      <c r="D20" s="14">
        <v>0.04</v>
      </c>
      <c r="E20" s="59" t="s">
        <v>524</v>
      </c>
      <c r="F20" s="11">
        <v>83.66</v>
      </c>
      <c r="G20" s="38">
        <v>100</v>
      </c>
      <c r="H20" s="38">
        <v>100</v>
      </c>
      <c r="I20" s="38">
        <v>100</v>
      </c>
      <c r="J20" s="38">
        <v>100</v>
      </c>
      <c r="K20" s="38">
        <v>100</v>
      </c>
      <c r="L20" s="38">
        <v>100</v>
      </c>
      <c r="M20" s="38">
        <v>100</v>
      </c>
      <c r="N20" s="38">
        <v>100</v>
      </c>
    </row>
    <row r="21" spans="1:14" ht="33.75" customHeight="1">
      <c r="A21" s="35" t="s">
        <v>88</v>
      </c>
      <c r="B21" s="63" t="s">
        <v>539</v>
      </c>
      <c r="C21" s="30" t="s">
        <v>527</v>
      </c>
      <c r="D21" s="14">
        <v>0.04</v>
      </c>
      <c r="E21" s="30" t="s">
        <v>525</v>
      </c>
      <c r="F21" s="38">
        <v>90</v>
      </c>
      <c r="G21" s="38">
        <v>100</v>
      </c>
      <c r="H21" s="38">
        <v>100</v>
      </c>
      <c r="I21" s="38">
        <v>100</v>
      </c>
      <c r="J21" s="38">
        <v>100</v>
      </c>
      <c r="K21" s="38">
        <v>100</v>
      </c>
      <c r="L21" s="38">
        <v>100</v>
      </c>
      <c r="M21" s="38">
        <v>100</v>
      </c>
      <c r="N21" s="38">
        <v>100</v>
      </c>
    </row>
    <row r="22" spans="1:14" s="64" customFormat="1" ht="69" customHeight="1">
      <c r="A22" s="35" t="s">
        <v>123</v>
      </c>
      <c r="B22" s="63" t="s">
        <v>285</v>
      </c>
      <c r="C22" s="14" t="s">
        <v>527</v>
      </c>
      <c r="D22" s="14">
        <v>0.04</v>
      </c>
      <c r="E22" s="30" t="s">
        <v>525</v>
      </c>
      <c r="F22" s="40">
        <v>2.34</v>
      </c>
      <c r="G22" s="40">
        <v>5.5</v>
      </c>
      <c r="H22" s="40">
        <v>5.4</v>
      </c>
      <c r="I22" s="40">
        <v>7.84</v>
      </c>
      <c r="J22" s="187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47.25">
      <c r="A23" s="35" t="s">
        <v>585</v>
      </c>
      <c r="B23" s="63" t="s">
        <v>513</v>
      </c>
      <c r="C23" s="30" t="s">
        <v>527</v>
      </c>
      <c r="D23" s="14">
        <v>0.04</v>
      </c>
      <c r="E23" s="59" t="s">
        <v>524</v>
      </c>
      <c r="F23" s="11">
        <v>9.78</v>
      </c>
      <c r="G23" s="11">
        <v>0</v>
      </c>
      <c r="H23" s="11">
        <v>0</v>
      </c>
      <c r="I23" s="11">
        <v>0</v>
      </c>
      <c r="J23" s="191">
        <v>6.25</v>
      </c>
      <c r="K23" s="197">
        <v>6.74</v>
      </c>
      <c r="L23" s="197">
        <v>6.2</v>
      </c>
      <c r="M23" s="197">
        <v>5.8</v>
      </c>
      <c r="N23" s="197">
        <v>5.8</v>
      </c>
    </row>
    <row r="24" spans="1:14" ht="78.75">
      <c r="A24" s="35" t="s">
        <v>58</v>
      </c>
      <c r="B24" s="63" t="s">
        <v>589</v>
      </c>
      <c r="C24" s="36" t="s">
        <v>527</v>
      </c>
      <c r="D24" s="14">
        <v>0.04</v>
      </c>
      <c r="E24" s="30" t="s">
        <v>525</v>
      </c>
      <c r="F24" s="36">
        <v>83</v>
      </c>
      <c r="G24" s="36">
        <v>59.3</v>
      </c>
      <c r="H24" s="36">
        <v>81.5</v>
      </c>
      <c r="I24" s="36">
        <v>92.6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</row>
    <row r="25" spans="1:14" ht="67.5" customHeight="1">
      <c r="A25" s="35" t="s">
        <v>238</v>
      </c>
      <c r="B25" s="63" t="s">
        <v>61</v>
      </c>
      <c r="C25" s="36" t="s">
        <v>527</v>
      </c>
      <c r="D25" s="14">
        <v>0.04</v>
      </c>
      <c r="E25" s="30" t="s">
        <v>525</v>
      </c>
      <c r="F25" s="30">
        <v>35</v>
      </c>
      <c r="G25" s="36">
        <v>59.3</v>
      </c>
      <c r="H25" s="36">
        <v>81.5</v>
      </c>
      <c r="I25" s="36">
        <v>92.6</v>
      </c>
      <c r="J25" s="36">
        <v>92.6</v>
      </c>
      <c r="K25" s="36">
        <v>95.3</v>
      </c>
      <c r="L25" s="36">
        <v>100</v>
      </c>
      <c r="M25" s="36">
        <v>100</v>
      </c>
      <c r="N25" s="36">
        <v>100</v>
      </c>
    </row>
    <row r="26" spans="1:14" ht="94.5">
      <c r="A26" s="35" t="s">
        <v>239</v>
      </c>
      <c r="B26" s="63" t="s">
        <v>4</v>
      </c>
      <c r="C26" s="36" t="s">
        <v>527</v>
      </c>
      <c r="D26" s="14">
        <v>0.04</v>
      </c>
      <c r="E26" s="30" t="s">
        <v>525</v>
      </c>
      <c r="F26" s="30">
        <v>45</v>
      </c>
      <c r="G26" s="30">
        <v>0</v>
      </c>
      <c r="H26" s="30">
        <v>0</v>
      </c>
      <c r="I26" s="30">
        <v>0</v>
      </c>
      <c r="J26" s="30">
        <v>7.1</v>
      </c>
      <c r="K26" s="30">
        <v>7.1</v>
      </c>
      <c r="L26" s="30">
        <v>7.1</v>
      </c>
      <c r="M26" s="30">
        <v>7.1</v>
      </c>
      <c r="N26" s="30">
        <v>7.1</v>
      </c>
    </row>
    <row r="27" spans="1:14" ht="63">
      <c r="A27" s="35" t="s">
        <v>240</v>
      </c>
      <c r="B27" s="63" t="s">
        <v>195</v>
      </c>
      <c r="C27" s="36" t="s">
        <v>527</v>
      </c>
      <c r="D27" s="14">
        <v>0.04</v>
      </c>
      <c r="E27" s="30" t="s">
        <v>525</v>
      </c>
      <c r="F27" s="30">
        <v>1</v>
      </c>
      <c r="G27" s="30">
        <v>36.4</v>
      </c>
      <c r="H27" s="30">
        <v>36.4</v>
      </c>
      <c r="I27" s="30">
        <v>72.7</v>
      </c>
      <c r="J27" s="30">
        <v>81.8</v>
      </c>
      <c r="K27" s="30">
        <v>81.8</v>
      </c>
      <c r="L27" s="30">
        <v>100</v>
      </c>
      <c r="M27" s="30">
        <v>100</v>
      </c>
      <c r="N27" s="30">
        <v>100</v>
      </c>
    </row>
    <row r="28" spans="1:14" ht="99.75" customHeight="1">
      <c r="A28" s="35" t="s">
        <v>241</v>
      </c>
      <c r="B28" s="127" t="s">
        <v>418</v>
      </c>
      <c r="C28" s="30" t="s">
        <v>527</v>
      </c>
      <c r="D28" s="14">
        <v>0.04</v>
      </c>
      <c r="E28" s="30" t="s">
        <v>525</v>
      </c>
      <c r="F28" s="129" t="s">
        <v>523</v>
      </c>
      <c r="G28" s="30" t="s">
        <v>523</v>
      </c>
      <c r="H28" s="30">
        <v>63.6</v>
      </c>
      <c r="I28" s="30">
        <v>100</v>
      </c>
      <c r="J28" s="30">
        <v>100</v>
      </c>
      <c r="K28" s="30">
        <v>100</v>
      </c>
      <c r="L28" s="30">
        <v>100</v>
      </c>
      <c r="M28" s="30">
        <v>100</v>
      </c>
      <c r="N28" s="30">
        <v>100</v>
      </c>
    </row>
    <row r="29" spans="1:14" ht="26.25" customHeight="1">
      <c r="A29" s="252" t="s">
        <v>199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70"/>
      <c r="L29" s="153"/>
      <c r="M29" s="153"/>
      <c r="N29" s="153"/>
    </row>
    <row r="30" spans="1:14" ht="53.25" customHeight="1">
      <c r="A30" s="58" t="s">
        <v>243</v>
      </c>
      <c r="B30" s="127" t="s">
        <v>2</v>
      </c>
      <c r="C30" s="14" t="s">
        <v>527</v>
      </c>
      <c r="D30" s="14">
        <v>0.04</v>
      </c>
      <c r="E30" s="37" t="s">
        <v>525</v>
      </c>
      <c r="F30" s="30">
        <v>78.4</v>
      </c>
      <c r="G30" s="30">
        <v>69.8</v>
      </c>
      <c r="H30" s="30">
        <v>70</v>
      </c>
      <c r="I30" s="30">
        <v>70.2</v>
      </c>
      <c r="J30" s="30">
        <v>70.4</v>
      </c>
      <c r="K30" s="30">
        <v>70.7</v>
      </c>
      <c r="L30" s="30">
        <v>70.8</v>
      </c>
      <c r="M30" s="30">
        <v>70.8</v>
      </c>
      <c r="N30" s="30">
        <v>70.8</v>
      </c>
    </row>
    <row r="31" spans="1:14" ht="31.5" customHeight="1">
      <c r="A31" s="264" t="s">
        <v>197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1"/>
      <c r="N31" s="1"/>
    </row>
    <row r="32" spans="1:14" ht="36.75" customHeight="1">
      <c r="A32" s="41" t="s">
        <v>242</v>
      </c>
      <c r="B32" s="127" t="s">
        <v>548</v>
      </c>
      <c r="C32" s="30" t="s">
        <v>527</v>
      </c>
      <c r="D32" s="14">
        <v>0.04</v>
      </c>
      <c r="E32" s="37" t="s">
        <v>525</v>
      </c>
      <c r="F32" s="37">
        <v>82.9</v>
      </c>
      <c r="G32" s="37">
        <v>89.6</v>
      </c>
      <c r="H32" s="37">
        <v>89.6</v>
      </c>
      <c r="I32" s="37">
        <v>94.8</v>
      </c>
      <c r="J32" s="37">
        <v>75.7</v>
      </c>
      <c r="K32" s="37">
        <v>75.8</v>
      </c>
      <c r="L32" s="37">
        <v>65.9</v>
      </c>
      <c r="M32" s="37">
        <v>65.9</v>
      </c>
      <c r="N32" s="37">
        <v>65.9</v>
      </c>
    </row>
    <row r="33" spans="1:14" ht="22.5" customHeight="1">
      <c r="A33" s="256" t="s">
        <v>419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1"/>
      <c r="N33" s="1"/>
    </row>
    <row r="34" spans="1:14" ht="23.25" customHeight="1">
      <c r="A34" s="243" t="s">
        <v>420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1"/>
      <c r="N34" s="1"/>
    </row>
    <row r="35" spans="1:14" ht="51" customHeight="1">
      <c r="A35" s="35" t="s">
        <v>85</v>
      </c>
      <c r="B35" s="127" t="s">
        <v>358</v>
      </c>
      <c r="C35" s="30" t="s">
        <v>527</v>
      </c>
      <c r="D35" s="14">
        <v>0.04</v>
      </c>
      <c r="E35" s="30" t="s">
        <v>525</v>
      </c>
      <c r="F35" s="30">
        <v>15.6</v>
      </c>
      <c r="G35" s="30">
        <v>23.3</v>
      </c>
      <c r="H35" s="30">
        <v>23.3</v>
      </c>
      <c r="I35" s="30">
        <v>23.3</v>
      </c>
      <c r="J35" s="30">
        <v>23.3</v>
      </c>
      <c r="K35" s="30">
        <v>23.3</v>
      </c>
      <c r="L35" s="30">
        <v>23.3</v>
      </c>
      <c r="M35" s="30">
        <v>23.3</v>
      </c>
      <c r="N35" s="30">
        <v>23.3</v>
      </c>
    </row>
    <row r="36" spans="1:14" ht="39" customHeight="1">
      <c r="A36" s="252" t="s">
        <v>421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1"/>
      <c r="N36" s="1"/>
    </row>
    <row r="37" spans="1:14" ht="24" customHeight="1">
      <c r="A37" s="243" t="s">
        <v>422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1"/>
      <c r="N37" s="1"/>
    </row>
    <row r="38" spans="1:14" ht="81.75" customHeight="1">
      <c r="A38" s="35" t="s">
        <v>89</v>
      </c>
      <c r="B38" s="63" t="s">
        <v>581</v>
      </c>
      <c r="C38" s="36" t="s">
        <v>527</v>
      </c>
      <c r="D38" s="14">
        <v>0.04</v>
      </c>
      <c r="E38" s="37" t="s">
        <v>524</v>
      </c>
      <c r="F38" s="40">
        <v>97.09</v>
      </c>
      <c r="G38" s="40">
        <v>51.6</v>
      </c>
      <c r="H38" s="40">
        <v>66.6</v>
      </c>
      <c r="I38" s="40">
        <v>65</v>
      </c>
      <c r="J38" s="40">
        <v>20</v>
      </c>
      <c r="K38" s="40">
        <v>20</v>
      </c>
      <c r="L38" s="40">
        <v>20</v>
      </c>
      <c r="M38" s="40">
        <v>20</v>
      </c>
      <c r="N38" s="40">
        <v>20</v>
      </c>
    </row>
    <row r="39" spans="1:14" ht="67.5" customHeight="1">
      <c r="A39" s="35" t="s">
        <v>90</v>
      </c>
      <c r="B39" s="63" t="s">
        <v>576</v>
      </c>
      <c r="C39" s="30" t="s">
        <v>538</v>
      </c>
      <c r="D39" s="14">
        <v>0.04</v>
      </c>
      <c r="E39" s="37" t="s">
        <v>525</v>
      </c>
      <c r="F39" s="130">
        <v>243</v>
      </c>
      <c r="G39" s="130">
        <v>4</v>
      </c>
      <c r="H39" s="130">
        <v>7</v>
      </c>
      <c r="I39" s="130">
        <v>4</v>
      </c>
      <c r="J39" s="198">
        <v>3</v>
      </c>
      <c r="K39" s="198">
        <v>18</v>
      </c>
      <c r="L39" s="130">
        <v>8</v>
      </c>
      <c r="M39" s="130">
        <v>10</v>
      </c>
      <c r="N39" s="130">
        <v>10</v>
      </c>
    </row>
    <row r="40" spans="1:14" ht="57.75" customHeight="1">
      <c r="A40" s="35" t="s">
        <v>423</v>
      </c>
      <c r="B40" s="63" t="s">
        <v>575</v>
      </c>
      <c r="C40" s="30" t="s">
        <v>538</v>
      </c>
      <c r="D40" s="14">
        <v>0.04</v>
      </c>
      <c r="E40" s="37" t="s">
        <v>525</v>
      </c>
      <c r="F40" s="130">
        <v>134</v>
      </c>
      <c r="G40" s="130">
        <v>3</v>
      </c>
      <c r="H40" s="130">
        <v>4</v>
      </c>
      <c r="I40" s="130">
        <v>4</v>
      </c>
      <c r="J40" s="198">
        <v>3</v>
      </c>
      <c r="K40" s="130">
        <v>5</v>
      </c>
      <c r="L40" s="130">
        <v>4</v>
      </c>
      <c r="M40" s="130">
        <v>3</v>
      </c>
      <c r="N40" s="130">
        <v>3</v>
      </c>
    </row>
    <row r="41" spans="1:14" ht="113.25" customHeight="1">
      <c r="A41" s="35" t="s">
        <v>424</v>
      </c>
      <c r="B41" s="63" t="s">
        <v>0</v>
      </c>
      <c r="C41" s="36" t="s">
        <v>527</v>
      </c>
      <c r="D41" s="14">
        <v>0.04</v>
      </c>
      <c r="E41" s="37" t="s">
        <v>524</v>
      </c>
      <c r="F41" s="14">
        <v>8.02</v>
      </c>
      <c r="G41" s="14">
        <v>1.05</v>
      </c>
      <c r="H41" s="14">
        <v>4.9</v>
      </c>
      <c r="I41" s="14">
        <v>5.1</v>
      </c>
      <c r="J41" s="199">
        <v>6.25</v>
      </c>
      <c r="K41" s="14">
        <v>18.87</v>
      </c>
      <c r="L41" s="14">
        <v>16.67</v>
      </c>
      <c r="M41" s="14">
        <v>16.67</v>
      </c>
      <c r="N41" s="14">
        <v>16.67</v>
      </c>
    </row>
    <row r="42" spans="1:14" ht="27.75" customHeight="1">
      <c r="A42" s="260" t="s">
        <v>426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1"/>
      <c r="N42" s="1"/>
    </row>
    <row r="43" spans="1:14" ht="33" customHeight="1">
      <c r="A43" s="246" t="s">
        <v>425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1"/>
      <c r="N43" s="1"/>
    </row>
    <row r="44" spans="1:14" ht="97.5" customHeight="1">
      <c r="A44" s="35" t="s">
        <v>244</v>
      </c>
      <c r="B44" s="186" t="s">
        <v>379</v>
      </c>
      <c r="C44" s="30" t="s">
        <v>84</v>
      </c>
      <c r="D44" s="30">
        <v>0.04</v>
      </c>
      <c r="E44" s="30" t="s">
        <v>392</v>
      </c>
      <c r="F44" s="91"/>
      <c r="G44" s="30">
        <v>5</v>
      </c>
      <c r="H44" s="30">
        <v>5</v>
      </c>
      <c r="I44" s="30">
        <v>5</v>
      </c>
      <c r="J44" s="30">
        <v>5</v>
      </c>
      <c r="K44" s="30">
        <v>5</v>
      </c>
      <c r="L44" s="30">
        <v>5</v>
      </c>
      <c r="M44" s="30">
        <v>5</v>
      </c>
      <c r="N44" s="30">
        <v>5</v>
      </c>
    </row>
    <row r="45" spans="1:14" ht="66" customHeight="1">
      <c r="A45" s="35" t="s">
        <v>245</v>
      </c>
      <c r="B45" s="131" t="s">
        <v>380</v>
      </c>
      <c r="C45" s="30" t="s">
        <v>84</v>
      </c>
      <c r="D45" s="30">
        <v>0.03</v>
      </c>
      <c r="E45" s="30" t="s">
        <v>392</v>
      </c>
      <c r="F45" s="91"/>
      <c r="G45" s="14">
        <v>5</v>
      </c>
      <c r="H45" s="14">
        <v>5</v>
      </c>
      <c r="I45" s="14">
        <v>5</v>
      </c>
      <c r="J45" s="14">
        <v>5</v>
      </c>
      <c r="K45" s="14">
        <v>5</v>
      </c>
      <c r="L45" s="30">
        <v>5</v>
      </c>
      <c r="M45" s="30">
        <v>5</v>
      </c>
      <c r="N45" s="30">
        <v>5</v>
      </c>
    </row>
    <row r="46" spans="1:14" ht="112.5" customHeight="1">
      <c r="A46" s="35" t="s">
        <v>246</v>
      </c>
      <c r="B46" s="131" t="s">
        <v>381</v>
      </c>
      <c r="C46" s="30" t="s">
        <v>84</v>
      </c>
      <c r="D46" s="30">
        <v>0.03</v>
      </c>
      <c r="E46" s="30" t="s">
        <v>393</v>
      </c>
      <c r="F46" s="91"/>
      <c r="G46" s="14">
        <v>5</v>
      </c>
      <c r="H46" s="14">
        <v>5</v>
      </c>
      <c r="I46" s="14">
        <v>5</v>
      </c>
      <c r="J46" s="14">
        <v>5</v>
      </c>
      <c r="K46" s="14">
        <v>5</v>
      </c>
      <c r="L46" s="30">
        <v>5</v>
      </c>
      <c r="M46" s="30">
        <v>5</v>
      </c>
      <c r="N46" s="30">
        <v>5</v>
      </c>
    </row>
    <row r="47" spans="1:14" ht="99.75" customHeight="1">
      <c r="A47" s="35" t="s">
        <v>247</v>
      </c>
      <c r="B47" s="78" t="s">
        <v>394</v>
      </c>
      <c r="C47" s="30" t="s">
        <v>84</v>
      </c>
      <c r="D47" s="30">
        <v>0.03</v>
      </c>
      <c r="E47" s="30" t="s">
        <v>393</v>
      </c>
      <c r="F47" s="91"/>
      <c r="G47" s="14">
        <v>5</v>
      </c>
      <c r="H47" s="14">
        <v>5</v>
      </c>
      <c r="I47" s="14">
        <v>5</v>
      </c>
      <c r="J47" s="14">
        <v>5</v>
      </c>
      <c r="K47" s="14">
        <v>5</v>
      </c>
      <c r="L47" s="30">
        <v>5</v>
      </c>
      <c r="M47" s="30">
        <v>5</v>
      </c>
      <c r="N47" s="30">
        <v>5</v>
      </c>
    </row>
    <row r="48" spans="1:14" ht="66.75" customHeight="1">
      <c r="A48" s="35" t="s">
        <v>248</v>
      </c>
      <c r="B48" s="131" t="s">
        <v>382</v>
      </c>
      <c r="C48" s="30" t="s">
        <v>84</v>
      </c>
      <c r="D48" s="30">
        <v>0.03</v>
      </c>
      <c r="E48" s="30" t="s">
        <v>392</v>
      </c>
      <c r="F48" s="91"/>
      <c r="G48" s="14">
        <v>5</v>
      </c>
      <c r="H48" s="14">
        <v>5</v>
      </c>
      <c r="I48" s="14">
        <v>5</v>
      </c>
      <c r="J48" s="14">
        <v>5</v>
      </c>
      <c r="K48" s="14">
        <v>5</v>
      </c>
      <c r="L48" s="30">
        <v>5</v>
      </c>
      <c r="M48" s="30">
        <v>5</v>
      </c>
      <c r="N48" s="30">
        <v>5</v>
      </c>
    </row>
    <row r="49" ht="15.75">
      <c r="D49" s="98"/>
    </row>
    <row r="50" spans="1:11" ht="42" customHeight="1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1:11" ht="20.25" customHeight="1">
      <c r="A51" s="68"/>
      <c r="B51" s="68"/>
      <c r="C51" s="68"/>
      <c r="D51" s="68"/>
      <c r="J51" s="258"/>
      <c r="K51" s="258"/>
    </row>
  </sheetData>
  <sheetProtection/>
  <mergeCells count="31">
    <mergeCell ref="A29:K29"/>
    <mergeCell ref="G3:G5"/>
    <mergeCell ref="D3:D5"/>
    <mergeCell ref="N3:N5"/>
    <mergeCell ref="M3:M5"/>
    <mergeCell ref="A31:L31"/>
    <mergeCell ref="E3:E5"/>
    <mergeCell ref="A6:M6"/>
    <mergeCell ref="L3:L5"/>
    <mergeCell ref="J3:J5"/>
    <mergeCell ref="A11:L11"/>
    <mergeCell ref="J51:K51"/>
    <mergeCell ref="A50:K50"/>
    <mergeCell ref="A42:L42"/>
    <mergeCell ref="A43:L43"/>
    <mergeCell ref="G1:K1"/>
    <mergeCell ref="K3:K5"/>
    <mergeCell ref="H3:H5"/>
    <mergeCell ref="I3:I5"/>
    <mergeCell ref="A2:K2"/>
    <mergeCell ref="B3:B5"/>
    <mergeCell ref="A34:L34"/>
    <mergeCell ref="A3:A5"/>
    <mergeCell ref="A37:L37"/>
    <mergeCell ref="A12:L12"/>
    <mergeCell ref="A13:L13"/>
    <mergeCell ref="A18:L18"/>
    <mergeCell ref="A36:L36"/>
    <mergeCell ref="F3:F5"/>
    <mergeCell ref="C3:C5"/>
    <mergeCell ref="A33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65" r:id="rId3"/>
  <headerFooter differentFirst="1">
    <oddHeader>&amp;C&amp;P</oddHeader>
  </headerFooter>
  <rowBreaks count="7" manualBreakCount="7">
    <brk id="10" max="14" man="1"/>
    <brk id="12" max="14" man="1"/>
    <brk id="19" max="14" man="1"/>
    <brk id="23" max="14" man="1"/>
    <brk id="31" max="14" man="1"/>
    <brk id="37" max="14" man="1"/>
    <brk id="43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9"/>
  <sheetViews>
    <sheetView view="pageBreakPreview" zoomScale="89" zoomScaleSheetLayoutView="89" zoomScalePageLayoutView="0" workbookViewId="0" topLeftCell="A1">
      <selection activeCell="B9" sqref="B9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6" width="10.875" style="1" customWidth="1"/>
    <col min="7" max="7" width="4.625" style="1" hidden="1" customWidth="1"/>
    <col min="8" max="11" width="11.375" style="1" customWidth="1"/>
    <col min="12" max="16384" width="9.125" style="1" customWidth="1"/>
  </cols>
  <sheetData>
    <row r="1" spans="1:12" ht="72" customHeight="1">
      <c r="A1" s="57"/>
      <c r="B1" s="29"/>
      <c r="C1" s="47"/>
      <c r="D1" s="29"/>
      <c r="F1" s="262" t="s">
        <v>183</v>
      </c>
      <c r="G1" s="262"/>
      <c r="H1" s="262"/>
      <c r="I1" s="262"/>
      <c r="J1" s="262"/>
      <c r="K1" s="262"/>
      <c r="L1" s="262"/>
    </row>
    <row r="2" spans="1:11" ht="37.5" customHeight="1">
      <c r="A2" s="263" t="s">
        <v>143</v>
      </c>
      <c r="B2" s="263"/>
      <c r="C2" s="263"/>
      <c r="D2" s="263"/>
      <c r="E2" s="263"/>
      <c r="F2" s="263"/>
      <c r="G2" s="263"/>
      <c r="H2" s="263"/>
      <c r="I2" s="263"/>
      <c r="J2" s="70"/>
      <c r="K2" s="70"/>
    </row>
    <row r="3" spans="1:14" ht="25.5" customHeight="1">
      <c r="A3" s="245" t="s">
        <v>533</v>
      </c>
      <c r="B3" s="255" t="s">
        <v>144</v>
      </c>
      <c r="C3" s="255" t="s">
        <v>529</v>
      </c>
      <c r="D3" s="255" t="s">
        <v>578</v>
      </c>
      <c r="E3" s="254" t="s">
        <v>560</v>
      </c>
      <c r="F3" s="378" t="s">
        <v>556</v>
      </c>
      <c r="G3" s="379"/>
      <c r="H3" s="254" t="s">
        <v>561</v>
      </c>
      <c r="I3" s="254" t="s">
        <v>562</v>
      </c>
      <c r="J3" s="254" t="s">
        <v>563</v>
      </c>
      <c r="K3" s="254" t="s">
        <v>564</v>
      </c>
      <c r="L3" s="254" t="s">
        <v>565</v>
      </c>
      <c r="M3" s="254" t="s">
        <v>566</v>
      </c>
      <c r="N3" s="254" t="s">
        <v>567</v>
      </c>
    </row>
    <row r="4" spans="1:14" ht="25.5" customHeight="1">
      <c r="A4" s="245"/>
      <c r="B4" s="255"/>
      <c r="C4" s="255"/>
      <c r="D4" s="255"/>
      <c r="E4" s="254"/>
      <c r="F4" s="380"/>
      <c r="G4" s="381"/>
      <c r="H4" s="254"/>
      <c r="I4" s="254"/>
      <c r="J4" s="254"/>
      <c r="K4" s="254"/>
      <c r="L4" s="254"/>
      <c r="M4" s="254"/>
      <c r="N4" s="254"/>
    </row>
    <row r="5" spans="1:14" ht="25.5" customHeight="1">
      <c r="A5" s="245"/>
      <c r="B5" s="255"/>
      <c r="C5" s="255"/>
      <c r="D5" s="255"/>
      <c r="E5" s="254"/>
      <c r="F5" s="382"/>
      <c r="G5" s="383"/>
      <c r="H5" s="254"/>
      <c r="I5" s="254"/>
      <c r="J5" s="254"/>
      <c r="K5" s="254"/>
      <c r="L5" s="254"/>
      <c r="M5" s="254"/>
      <c r="N5" s="254"/>
    </row>
    <row r="6" spans="1:14" ht="27" customHeight="1">
      <c r="A6" s="384" t="s">
        <v>83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207"/>
      <c r="N6" s="207"/>
    </row>
    <row r="7" spans="1:14" ht="53.25" customHeight="1">
      <c r="A7" s="41" t="s">
        <v>85</v>
      </c>
      <c r="B7" s="127" t="s">
        <v>358</v>
      </c>
      <c r="C7" s="30" t="s">
        <v>527</v>
      </c>
      <c r="D7" s="30" t="s">
        <v>525</v>
      </c>
      <c r="E7" s="30">
        <v>15.6</v>
      </c>
      <c r="F7" s="266">
        <v>23.3</v>
      </c>
      <c r="G7" s="377"/>
      <c r="H7" s="30">
        <v>23.3</v>
      </c>
      <c r="I7" s="30">
        <v>23.3</v>
      </c>
      <c r="J7" s="30">
        <v>23.3</v>
      </c>
      <c r="K7" s="30">
        <v>23.3</v>
      </c>
      <c r="L7" s="30">
        <v>23.3</v>
      </c>
      <c r="M7" s="30">
        <v>23.3</v>
      </c>
      <c r="N7" s="30">
        <v>24.3</v>
      </c>
    </row>
    <row r="8" s="64" customFormat="1" ht="23.25" customHeight="1">
      <c r="A8" s="67"/>
    </row>
    <row r="9" spans="1:11" ht="21.75" customHeight="1">
      <c r="A9" s="68"/>
      <c r="B9" s="68"/>
      <c r="C9" s="68"/>
      <c r="I9" s="258"/>
      <c r="J9" s="258"/>
      <c r="K9" s="196"/>
    </row>
  </sheetData>
  <sheetProtection/>
  <mergeCells count="18">
    <mergeCell ref="F1:L1"/>
    <mergeCell ref="L3:L5"/>
    <mergeCell ref="F7:G7"/>
    <mergeCell ref="F3:G5"/>
    <mergeCell ref="K3:K5"/>
    <mergeCell ref="I9:J9"/>
    <mergeCell ref="H3:H5"/>
    <mergeCell ref="I3:I5"/>
    <mergeCell ref="J3:J5"/>
    <mergeCell ref="A6:L6"/>
    <mergeCell ref="N3:N5"/>
    <mergeCell ref="M3:M5"/>
    <mergeCell ref="A2:I2"/>
    <mergeCell ref="A3:A5"/>
    <mergeCell ref="B3:B5"/>
    <mergeCell ref="C3:C5"/>
    <mergeCell ref="D3:D5"/>
    <mergeCell ref="E3:E5"/>
  </mergeCells>
  <printOptions/>
  <pageMargins left="0.5118110236220472" right="0.31496062992125984" top="0.5511811023622047" bottom="0.35433070866141736" header="0.31496062992125984" footer="0.31496062992125984"/>
  <pageSetup fitToHeight="5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67"/>
  <sheetViews>
    <sheetView view="pageBreakPreview" zoomScale="65" zoomScaleNormal="59" zoomScaleSheetLayoutView="65" zoomScalePageLayoutView="0" workbookViewId="0" topLeftCell="C1">
      <pane ySplit="4" topLeftCell="A5" activePane="bottomLeft" state="frozen"/>
      <selection pane="topLeft" activeCell="A1" sqref="A1"/>
      <selection pane="bottomLeft" activeCell="P12" sqref="P12"/>
    </sheetView>
  </sheetViews>
  <sheetFormatPr defaultColWidth="9.00390625" defaultRowHeight="12.75"/>
  <cols>
    <col min="1" max="1" width="8.375" style="6" customWidth="1"/>
    <col min="2" max="2" width="83.75390625" style="1" customWidth="1"/>
    <col min="3" max="3" width="21.00390625" style="7" customWidth="1"/>
    <col min="4" max="4" width="10.75390625" style="7" customWidth="1"/>
    <col min="5" max="5" width="12.125" style="7" customWidth="1"/>
    <col min="6" max="6" width="14.25390625" style="7" customWidth="1"/>
    <col min="7" max="7" width="11.875" style="7" customWidth="1"/>
    <col min="8" max="15" width="18.75390625" style="1" customWidth="1"/>
    <col min="16" max="16" width="39.875" style="1" customWidth="1"/>
    <col min="17" max="17" width="8.125" style="1" customWidth="1"/>
    <col min="18" max="18" width="25.25390625" style="1" customWidth="1"/>
    <col min="19" max="16384" width="9.125" style="1" customWidth="1"/>
  </cols>
  <sheetData>
    <row r="1" spans="1:16" s="3" customFormat="1" ht="94.5" customHeight="1">
      <c r="A1" s="2"/>
      <c r="B1" s="5"/>
      <c r="C1" s="4"/>
      <c r="D1" s="4"/>
      <c r="E1" s="4"/>
      <c r="F1" s="4"/>
      <c r="G1" s="4"/>
      <c r="H1" s="395"/>
      <c r="I1" s="395"/>
      <c r="O1" s="394" t="s">
        <v>184</v>
      </c>
      <c r="P1" s="394"/>
    </row>
    <row r="2" spans="1:16" s="3" customFormat="1" ht="41.25" customHeight="1">
      <c r="A2" s="341" t="s">
        <v>32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s="3" customFormat="1" ht="32.25" customHeight="1">
      <c r="A3" s="254" t="s">
        <v>533</v>
      </c>
      <c r="B3" s="254" t="s">
        <v>547</v>
      </c>
      <c r="C3" s="254" t="s">
        <v>22</v>
      </c>
      <c r="D3" s="254" t="s">
        <v>21</v>
      </c>
      <c r="E3" s="254"/>
      <c r="F3" s="254"/>
      <c r="G3" s="254"/>
      <c r="H3" s="254" t="s">
        <v>26</v>
      </c>
      <c r="I3" s="254"/>
      <c r="J3" s="254"/>
      <c r="K3" s="254"/>
      <c r="L3" s="254"/>
      <c r="M3" s="254"/>
      <c r="N3" s="254"/>
      <c r="O3" s="254"/>
      <c r="P3" s="254" t="s">
        <v>33</v>
      </c>
    </row>
    <row r="4" spans="1:16" s="3" customFormat="1" ht="37.5" customHeight="1">
      <c r="A4" s="254"/>
      <c r="B4" s="254"/>
      <c r="C4" s="254"/>
      <c r="D4" s="11" t="s">
        <v>22</v>
      </c>
      <c r="E4" s="11" t="s">
        <v>23</v>
      </c>
      <c r="F4" s="11" t="s">
        <v>24</v>
      </c>
      <c r="G4" s="11" t="s">
        <v>25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27</v>
      </c>
      <c r="P4" s="254"/>
    </row>
    <row r="5" spans="1:16" ht="27" customHeight="1">
      <c r="A5" s="305" t="s">
        <v>83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6" ht="42.75" customHeight="1">
      <c r="A6" s="387" t="s">
        <v>517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17" ht="37.5" customHeight="1" hidden="1">
      <c r="A7" s="83"/>
      <c r="B7" s="110"/>
      <c r="C7" s="90"/>
      <c r="D7" s="108"/>
      <c r="E7" s="108"/>
      <c r="F7" s="83"/>
      <c r="G7" s="83"/>
      <c r="H7" s="45"/>
      <c r="I7" s="45"/>
      <c r="J7" s="45"/>
      <c r="K7" s="45"/>
      <c r="L7" s="45"/>
      <c r="M7" s="45"/>
      <c r="N7" s="45"/>
      <c r="O7" s="45"/>
      <c r="P7" s="110"/>
      <c r="Q7" s="1" t="s">
        <v>196</v>
      </c>
    </row>
    <row r="8" spans="1:16" ht="72" customHeight="1" hidden="1">
      <c r="A8" s="101" t="s">
        <v>90</v>
      </c>
      <c r="B8" s="109" t="s">
        <v>577</v>
      </c>
      <c r="C8" s="11" t="s">
        <v>70</v>
      </c>
      <c r="D8" s="83" t="s">
        <v>72</v>
      </c>
      <c r="E8" s="83" t="s">
        <v>73</v>
      </c>
      <c r="F8" s="83" t="s">
        <v>193</v>
      </c>
      <c r="G8" s="83">
        <v>313</v>
      </c>
      <c r="H8" s="45">
        <v>0</v>
      </c>
      <c r="I8" s="45">
        <v>0</v>
      </c>
      <c r="J8" s="45">
        <v>0</v>
      </c>
      <c r="K8" s="45">
        <v>0</v>
      </c>
      <c r="L8" s="45"/>
      <c r="M8" s="45"/>
      <c r="N8" s="45"/>
      <c r="O8" s="45">
        <f>SUM(H8:J8)</f>
        <v>0</v>
      </c>
      <c r="P8" s="82"/>
    </row>
    <row r="9" spans="1:16" ht="92.25" customHeight="1">
      <c r="A9" s="83" t="s">
        <v>384</v>
      </c>
      <c r="B9" s="125" t="s">
        <v>354</v>
      </c>
      <c r="C9" s="11" t="s">
        <v>514</v>
      </c>
      <c r="D9" s="83" t="s">
        <v>390</v>
      </c>
      <c r="E9" s="83" t="s">
        <v>79</v>
      </c>
      <c r="F9" s="83" t="s">
        <v>303</v>
      </c>
      <c r="G9" s="83" t="s">
        <v>76</v>
      </c>
      <c r="H9" s="45">
        <v>10</v>
      </c>
      <c r="I9" s="45">
        <v>40</v>
      </c>
      <c r="J9" s="45">
        <v>60</v>
      </c>
      <c r="K9" s="45">
        <v>20</v>
      </c>
      <c r="L9" s="45">
        <v>40</v>
      </c>
      <c r="M9" s="45">
        <v>40</v>
      </c>
      <c r="N9" s="45">
        <v>40</v>
      </c>
      <c r="O9" s="45">
        <f>SUM(H9:N9)</f>
        <v>250</v>
      </c>
      <c r="P9" s="82" t="s">
        <v>516</v>
      </c>
    </row>
    <row r="10" spans="1:16" s="86" customFormat="1" ht="27" customHeight="1">
      <c r="A10" s="386" t="s">
        <v>530</v>
      </c>
      <c r="B10" s="386"/>
      <c r="C10" s="11"/>
      <c r="D10" s="83"/>
      <c r="E10" s="83"/>
      <c r="F10" s="11"/>
      <c r="G10" s="83"/>
      <c r="H10" s="45">
        <f aca="true" t="shared" si="0" ref="H10:M10">SUM(H7:H9)</f>
        <v>10</v>
      </c>
      <c r="I10" s="45">
        <f t="shared" si="0"/>
        <v>40</v>
      </c>
      <c r="J10" s="45">
        <f t="shared" si="0"/>
        <v>60</v>
      </c>
      <c r="K10" s="45">
        <f t="shared" si="0"/>
        <v>20</v>
      </c>
      <c r="L10" s="45">
        <f t="shared" si="0"/>
        <v>40</v>
      </c>
      <c r="M10" s="45">
        <f t="shared" si="0"/>
        <v>40</v>
      </c>
      <c r="N10" s="45">
        <f>SUM(N7:N9)</f>
        <v>40</v>
      </c>
      <c r="O10" s="45">
        <f>SUM(H10:N10)</f>
        <v>250</v>
      </c>
      <c r="P10" s="85"/>
    </row>
    <row r="11" spans="1:16" ht="33" customHeight="1">
      <c r="A11" s="387" t="s">
        <v>200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</row>
    <row r="12" spans="1:16" ht="102.75" customHeight="1">
      <c r="A12" s="35" t="s">
        <v>86</v>
      </c>
      <c r="B12" s="82" t="s">
        <v>359</v>
      </c>
      <c r="C12" s="11" t="s">
        <v>514</v>
      </c>
      <c r="D12" s="83" t="s">
        <v>390</v>
      </c>
      <c r="E12" s="83" t="s">
        <v>79</v>
      </c>
      <c r="F12" s="83" t="s">
        <v>304</v>
      </c>
      <c r="G12" s="83" t="s">
        <v>76</v>
      </c>
      <c r="H12" s="45">
        <v>30</v>
      </c>
      <c r="I12" s="45">
        <v>10</v>
      </c>
      <c r="J12" s="45">
        <v>30</v>
      </c>
      <c r="K12" s="45">
        <v>25</v>
      </c>
      <c r="L12" s="45">
        <v>30</v>
      </c>
      <c r="M12" s="45">
        <v>30</v>
      </c>
      <c r="N12" s="45">
        <v>30</v>
      </c>
      <c r="O12" s="45">
        <f>SUM(H12:N12)</f>
        <v>185</v>
      </c>
      <c r="P12" s="109" t="s">
        <v>518</v>
      </c>
    </row>
    <row r="13" spans="1:18" ht="66" customHeight="1" hidden="1">
      <c r="A13" s="102" t="s">
        <v>541</v>
      </c>
      <c r="B13" s="82" t="s">
        <v>6</v>
      </c>
      <c r="C13" s="11" t="s">
        <v>70</v>
      </c>
      <c r="D13" s="83" t="s">
        <v>72</v>
      </c>
      <c r="E13" s="83" t="s">
        <v>75</v>
      </c>
      <c r="F13" s="83" t="s">
        <v>126</v>
      </c>
      <c r="G13" s="83">
        <v>621</v>
      </c>
      <c r="H13" s="45"/>
      <c r="I13" s="45"/>
      <c r="J13" s="103"/>
      <c r="K13" s="103"/>
      <c r="L13" s="103"/>
      <c r="M13" s="103"/>
      <c r="N13" s="103"/>
      <c r="O13" s="45">
        <f>SUM(H13:N13)</f>
        <v>0</v>
      </c>
      <c r="P13" s="31"/>
      <c r="Q13" s="388" t="s">
        <v>5</v>
      </c>
      <c r="R13" s="391" t="s">
        <v>14</v>
      </c>
    </row>
    <row r="14" spans="1:18" ht="68.25" customHeight="1" hidden="1">
      <c r="A14" s="102" t="s">
        <v>542</v>
      </c>
      <c r="B14" s="82" t="s">
        <v>7</v>
      </c>
      <c r="C14" s="11" t="s">
        <v>70</v>
      </c>
      <c r="D14" s="83" t="s">
        <v>72</v>
      </c>
      <c r="E14" s="83" t="s">
        <v>75</v>
      </c>
      <c r="F14" s="83" t="s">
        <v>127</v>
      </c>
      <c r="G14" s="83">
        <v>621</v>
      </c>
      <c r="H14" s="45"/>
      <c r="I14" s="45"/>
      <c r="J14" s="103"/>
      <c r="K14" s="103"/>
      <c r="L14" s="103"/>
      <c r="M14" s="103"/>
      <c r="N14" s="103"/>
      <c r="O14" s="45">
        <f aca="true" t="shared" si="1" ref="O14:O19">SUM(H14:J14)</f>
        <v>0</v>
      </c>
      <c r="P14" s="31"/>
      <c r="Q14" s="388"/>
      <c r="R14" s="391"/>
    </row>
    <row r="15" spans="1:18" ht="63" hidden="1">
      <c r="A15" s="102" t="s">
        <v>572</v>
      </c>
      <c r="B15" s="82" t="s">
        <v>8</v>
      </c>
      <c r="C15" s="11" t="s">
        <v>70</v>
      </c>
      <c r="D15" s="83" t="s">
        <v>72</v>
      </c>
      <c r="E15" s="83" t="s">
        <v>75</v>
      </c>
      <c r="F15" s="83" t="s">
        <v>128</v>
      </c>
      <c r="G15" s="83">
        <v>621</v>
      </c>
      <c r="H15" s="45"/>
      <c r="I15" s="45"/>
      <c r="J15" s="103"/>
      <c r="K15" s="103"/>
      <c r="L15" s="103"/>
      <c r="M15" s="103"/>
      <c r="N15" s="103"/>
      <c r="O15" s="45">
        <f t="shared" si="1"/>
        <v>0</v>
      </c>
      <c r="P15" s="31"/>
      <c r="Q15" s="388"/>
      <c r="R15" s="391"/>
    </row>
    <row r="16" spans="1:18" ht="63" hidden="1">
      <c r="A16" s="102" t="s">
        <v>573</v>
      </c>
      <c r="B16" s="82" t="s">
        <v>9</v>
      </c>
      <c r="C16" s="11" t="s">
        <v>70</v>
      </c>
      <c r="D16" s="83" t="s">
        <v>72</v>
      </c>
      <c r="E16" s="83" t="s">
        <v>75</v>
      </c>
      <c r="F16" s="83" t="s">
        <v>129</v>
      </c>
      <c r="G16" s="83">
        <v>621</v>
      </c>
      <c r="H16" s="45"/>
      <c r="I16" s="45"/>
      <c r="J16" s="103"/>
      <c r="K16" s="103"/>
      <c r="L16" s="103"/>
      <c r="M16" s="103"/>
      <c r="N16" s="103"/>
      <c r="O16" s="45">
        <f t="shared" si="1"/>
        <v>0</v>
      </c>
      <c r="P16" s="31"/>
      <c r="Q16" s="388"/>
      <c r="R16" s="391"/>
    </row>
    <row r="17" spans="1:18" ht="63" hidden="1">
      <c r="A17" s="102" t="s">
        <v>543</v>
      </c>
      <c r="B17" s="82" t="s">
        <v>10</v>
      </c>
      <c r="C17" s="11" t="s">
        <v>70</v>
      </c>
      <c r="D17" s="83" t="s">
        <v>72</v>
      </c>
      <c r="E17" s="83" t="s">
        <v>75</v>
      </c>
      <c r="F17" s="83" t="s">
        <v>130</v>
      </c>
      <c r="G17" s="83">
        <v>621</v>
      </c>
      <c r="H17" s="45"/>
      <c r="I17" s="45"/>
      <c r="J17" s="103"/>
      <c r="K17" s="103"/>
      <c r="L17" s="103"/>
      <c r="M17" s="103"/>
      <c r="N17" s="103"/>
      <c r="O17" s="45">
        <f t="shared" si="1"/>
        <v>0</v>
      </c>
      <c r="P17" s="31"/>
      <c r="Q17" s="388"/>
      <c r="R17" s="391"/>
    </row>
    <row r="18" spans="1:18" ht="63" hidden="1">
      <c r="A18" s="102" t="s">
        <v>544</v>
      </c>
      <c r="B18" s="82" t="s">
        <v>11</v>
      </c>
      <c r="C18" s="11" t="s">
        <v>70</v>
      </c>
      <c r="D18" s="83" t="s">
        <v>72</v>
      </c>
      <c r="E18" s="83" t="s">
        <v>75</v>
      </c>
      <c r="F18" s="83" t="s">
        <v>131</v>
      </c>
      <c r="G18" s="83">
        <v>621</v>
      </c>
      <c r="H18" s="45"/>
      <c r="I18" s="45"/>
      <c r="J18" s="103"/>
      <c r="K18" s="103"/>
      <c r="L18" s="103"/>
      <c r="M18" s="103"/>
      <c r="N18" s="103"/>
      <c r="O18" s="45">
        <f t="shared" si="1"/>
        <v>0</v>
      </c>
      <c r="P18" s="31"/>
      <c r="Q18" s="388"/>
      <c r="R18" s="391"/>
    </row>
    <row r="19" spans="1:18" ht="63" hidden="1">
      <c r="A19" s="102" t="s">
        <v>545</v>
      </c>
      <c r="B19" s="82" t="s">
        <v>12</v>
      </c>
      <c r="C19" s="11" t="s">
        <v>70</v>
      </c>
      <c r="D19" s="83" t="s">
        <v>72</v>
      </c>
      <c r="E19" s="83" t="s">
        <v>75</v>
      </c>
      <c r="F19" s="83" t="s">
        <v>132</v>
      </c>
      <c r="G19" s="83">
        <v>621</v>
      </c>
      <c r="H19" s="45"/>
      <c r="I19" s="45"/>
      <c r="J19" s="103"/>
      <c r="K19" s="103"/>
      <c r="L19" s="103"/>
      <c r="M19" s="103"/>
      <c r="N19" s="103"/>
      <c r="O19" s="45">
        <f t="shared" si="1"/>
        <v>0</v>
      </c>
      <c r="P19" s="31"/>
      <c r="Q19" s="388"/>
      <c r="R19" s="391"/>
    </row>
    <row r="20" spans="1:18" ht="24.75" customHeight="1">
      <c r="A20" s="386" t="s">
        <v>531</v>
      </c>
      <c r="B20" s="386"/>
      <c r="C20" s="11"/>
      <c r="D20" s="83"/>
      <c r="E20" s="83"/>
      <c r="F20" s="12"/>
      <c r="G20" s="83"/>
      <c r="H20" s="45">
        <f aca="true" t="shared" si="2" ref="H20:O20">SUM(H12:H19)</f>
        <v>30</v>
      </c>
      <c r="I20" s="45">
        <f t="shared" si="2"/>
        <v>10</v>
      </c>
      <c r="J20" s="45">
        <f t="shared" si="2"/>
        <v>30</v>
      </c>
      <c r="K20" s="45">
        <f t="shared" si="2"/>
        <v>25</v>
      </c>
      <c r="L20" s="45">
        <f t="shared" si="2"/>
        <v>30</v>
      </c>
      <c r="M20" s="45">
        <f>SUM(M12:M19)</f>
        <v>30</v>
      </c>
      <c r="N20" s="45">
        <f>SUM(N12:N19)</f>
        <v>30</v>
      </c>
      <c r="O20" s="45">
        <f t="shared" si="2"/>
        <v>185</v>
      </c>
      <c r="P20" s="31"/>
      <c r="Q20" s="153"/>
      <c r="R20" s="154"/>
    </row>
    <row r="21" spans="1:18" s="64" customFormat="1" ht="35.25" customHeight="1">
      <c r="A21" s="392" t="s">
        <v>190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153"/>
      <c r="R21" s="73"/>
    </row>
    <row r="22" spans="1:16" ht="34.5" customHeight="1" hidden="1">
      <c r="A22" s="108" t="s">
        <v>148</v>
      </c>
      <c r="B22" s="111"/>
      <c r="C22" s="90"/>
      <c r="D22" s="108"/>
      <c r="E22" s="108"/>
      <c r="F22" s="108"/>
      <c r="G22" s="83">
        <v>244</v>
      </c>
      <c r="H22" s="45"/>
      <c r="I22" s="45"/>
      <c r="J22" s="45"/>
      <c r="K22" s="45"/>
      <c r="L22" s="45"/>
      <c r="M22" s="45"/>
      <c r="N22" s="45"/>
      <c r="O22" s="45">
        <f>SUM(H22:J22)</f>
        <v>0</v>
      </c>
      <c r="P22" s="90"/>
    </row>
    <row r="23" spans="1:16" ht="133.5" customHeight="1">
      <c r="A23" s="83" t="s">
        <v>385</v>
      </c>
      <c r="B23" s="111" t="s">
        <v>355</v>
      </c>
      <c r="C23" s="11" t="s">
        <v>514</v>
      </c>
      <c r="D23" s="83" t="s">
        <v>390</v>
      </c>
      <c r="E23" s="83" t="s">
        <v>79</v>
      </c>
      <c r="F23" s="83" t="s">
        <v>305</v>
      </c>
      <c r="G23" s="83" t="s">
        <v>76</v>
      </c>
      <c r="H23" s="45">
        <v>35.1</v>
      </c>
      <c r="I23" s="45">
        <v>40.5</v>
      </c>
      <c r="J23" s="45">
        <v>60</v>
      </c>
      <c r="K23" s="45">
        <v>64.5</v>
      </c>
      <c r="L23" s="45">
        <v>85</v>
      </c>
      <c r="M23" s="45">
        <v>100</v>
      </c>
      <c r="N23" s="45">
        <v>100</v>
      </c>
      <c r="O23" s="45">
        <f>SUM(H23:N23)</f>
        <v>485.1</v>
      </c>
      <c r="P23" s="90" t="s">
        <v>515</v>
      </c>
    </row>
    <row r="24" spans="1:16" ht="54.75" customHeight="1" hidden="1">
      <c r="A24" s="390" t="s">
        <v>149</v>
      </c>
      <c r="B24" s="393" t="s">
        <v>546</v>
      </c>
      <c r="C24" s="254" t="s">
        <v>70</v>
      </c>
      <c r="D24" s="390" t="s">
        <v>72</v>
      </c>
      <c r="E24" s="390" t="s">
        <v>74</v>
      </c>
      <c r="F24" s="390" t="s">
        <v>192</v>
      </c>
      <c r="G24" s="83">
        <v>244</v>
      </c>
      <c r="H24" s="45">
        <v>0</v>
      </c>
      <c r="I24" s="45">
        <v>0</v>
      </c>
      <c r="J24" s="45">
        <v>0</v>
      </c>
      <c r="K24" s="45">
        <v>0</v>
      </c>
      <c r="L24" s="45"/>
      <c r="M24" s="45"/>
      <c r="N24" s="45"/>
      <c r="O24" s="45">
        <f>SUM(H24:N24)</f>
        <v>0</v>
      </c>
      <c r="P24" s="107" t="s">
        <v>194</v>
      </c>
    </row>
    <row r="25" spans="1:16" ht="26.25" customHeight="1" hidden="1">
      <c r="A25" s="390"/>
      <c r="B25" s="393"/>
      <c r="C25" s="254"/>
      <c r="D25" s="390"/>
      <c r="E25" s="390"/>
      <c r="F25" s="390"/>
      <c r="G25" s="83" t="s">
        <v>191</v>
      </c>
      <c r="H25" s="45">
        <v>0</v>
      </c>
      <c r="I25" s="45">
        <v>0</v>
      </c>
      <c r="J25" s="45">
        <v>0</v>
      </c>
      <c r="K25" s="45">
        <v>0</v>
      </c>
      <c r="L25" s="45"/>
      <c r="M25" s="45"/>
      <c r="N25" s="45"/>
      <c r="O25" s="45"/>
      <c r="P25" s="82"/>
    </row>
    <row r="26" spans="1:16" ht="22.5" customHeight="1">
      <c r="A26" s="367" t="s">
        <v>532</v>
      </c>
      <c r="B26" s="367"/>
      <c r="C26" s="34"/>
      <c r="D26" s="34"/>
      <c r="E26" s="34"/>
      <c r="F26" s="35"/>
      <c r="G26" s="34"/>
      <c r="H26" s="45">
        <f aca="true" t="shared" si="3" ref="H26:M26">SUM(H22:H25)</f>
        <v>35.1</v>
      </c>
      <c r="I26" s="45">
        <f t="shared" si="3"/>
        <v>40.5</v>
      </c>
      <c r="J26" s="45">
        <f t="shared" si="3"/>
        <v>60</v>
      </c>
      <c r="K26" s="45">
        <f t="shared" si="3"/>
        <v>64.5</v>
      </c>
      <c r="L26" s="45">
        <f t="shared" si="3"/>
        <v>85</v>
      </c>
      <c r="M26" s="45">
        <f t="shared" si="3"/>
        <v>100</v>
      </c>
      <c r="N26" s="45">
        <f>SUM(N22:N25)</f>
        <v>100</v>
      </c>
      <c r="O26" s="45">
        <f>SUM(O22:O25)</f>
        <v>485.1</v>
      </c>
      <c r="P26" s="31"/>
    </row>
    <row r="27" spans="1:16" ht="22.5" customHeight="1">
      <c r="A27" s="367" t="s">
        <v>34</v>
      </c>
      <c r="B27" s="367"/>
      <c r="C27" s="12"/>
      <c r="D27" s="12"/>
      <c r="E27" s="12"/>
      <c r="F27" s="83"/>
      <c r="G27" s="12"/>
      <c r="H27" s="45">
        <f aca="true" t="shared" si="4" ref="H27:M27">H10+H20+H26</f>
        <v>75.1</v>
      </c>
      <c r="I27" s="45">
        <f t="shared" si="4"/>
        <v>90.5</v>
      </c>
      <c r="J27" s="45">
        <f t="shared" si="4"/>
        <v>150</v>
      </c>
      <c r="K27" s="45">
        <f t="shared" si="4"/>
        <v>109.5</v>
      </c>
      <c r="L27" s="45">
        <f t="shared" si="4"/>
        <v>155</v>
      </c>
      <c r="M27" s="45">
        <f t="shared" si="4"/>
        <v>170</v>
      </c>
      <c r="N27" s="45">
        <f>N10+N20+N26</f>
        <v>170</v>
      </c>
      <c r="O27" s="45">
        <f>O10+O20+O26</f>
        <v>920.1</v>
      </c>
      <c r="P27" s="31"/>
    </row>
    <row r="28" spans="1:16" ht="39" customHeight="1">
      <c r="A28" s="178"/>
      <c r="B28" s="364" t="s">
        <v>265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</row>
    <row r="29" spans="1:15" ht="15.75">
      <c r="A29" s="16"/>
      <c r="B29" s="86"/>
      <c r="C29" s="389" t="s">
        <v>554</v>
      </c>
      <c r="D29" s="389"/>
      <c r="E29" s="389"/>
      <c r="F29" s="389"/>
      <c r="G29" s="389"/>
      <c r="H29" s="162"/>
      <c r="I29" s="162"/>
      <c r="J29" s="162"/>
      <c r="K29" s="162"/>
      <c r="L29" s="162"/>
      <c r="M29" s="162"/>
      <c r="N29" s="162"/>
      <c r="O29" s="162"/>
    </row>
    <row r="30" spans="1:15" ht="15.75">
      <c r="A30" s="16"/>
      <c r="B30" s="86"/>
      <c r="C30" s="389" t="s">
        <v>536</v>
      </c>
      <c r="D30" s="389"/>
      <c r="E30" s="389"/>
      <c r="F30" s="389"/>
      <c r="G30" s="389"/>
      <c r="H30" s="162"/>
      <c r="I30" s="162"/>
      <c r="J30" s="162"/>
      <c r="K30" s="162"/>
      <c r="L30" s="162"/>
      <c r="M30" s="162"/>
      <c r="N30" s="162"/>
      <c r="O30" s="162"/>
    </row>
    <row r="31" spans="1:15" ht="15.75">
      <c r="A31" s="16"/>
      <c r="B31" s="86"/>
      <c r="C31" s="389" t="s">
        <v>378</v>
      </c>
      <c r="D31" s="389"/>
      <c r="E31" s="389"/>
      <c r="F31" s="389"/>
      <c r="G31" s="389"/>
      <c r="H31" s="162">
        <f aca="true" t="shared" si="5" ref="H31:M31">H27</f>
        <v>75.1</v>
      </c>
      <c r="I31" s="162">
        <f t="shared" si="5"/>
        <v>90.5</v>
      </c>
      <c r="J31" s="162">
        <f t="shared" si="5"/>
        <v>150</v>
      </c>
      <c r="K31" s="162">
        <f t="shared" si="5"/>
        <v>109.5</v>
      </c>
      <c r="L31" s="162">
        <f t="shared" si="5"/>
        <v>155</v>
      </c>
      <c r="M31" s="162">
        <f t="shared" si="5"/>
        <v>170</v>
      </c>
      <c r="N31" s="162">
        <f>N27</f>
        <v>170</v>
      </c>
      <c r="O31" s="162">
        <f>O27</f>
        <v>920.1</v>
      </c>
    </row>
    <row r="32" spans="1:15" ht="15.75">
      <c r="A32" s="16"/>
      <c r="B32" s="86"/>
      <c r="C32" s="396" t="s">
        <v>34</v>
      </c>
      <c r="D32" s="396"/>
      <c r="E32" s="396"/>
      <c r="F32" s="396"/>
      <c r="G32" s="396"/>
      <c r="H32" s="162">
        <f aca="true" t="shared" si="6" ref="H32:O32">SUM(H29:H31)</f>
        <v>75.1</v>
      </c>
      <c r="I32" s="162">
        <f t="shared" si="6"/>
        <v>90.5</v>
      </c>
      <c r="J32" s="162">
        <f t="shared" si="6"/>
        <v>150</v>
      </c>
      <c r="K32" s="162">
        <f t="shared" si="6"/>
        <v>109.5</v>
      </c>
      <c r="L32" s="162">
        <f t="shared" si="6"/>
        <v>155</v>
      </c>
      <c r="M32" s="162">
        <f t="shared" si="6"/>
        <v>170</v>
      </c>
      <c r="N32" s="162">
        <f t="shared" si="6"/>
        <v>170</v>
      </c>
      <c r="O32" s="162">
        <f t="shared" si="6"/>
        <v>920.1</v>
      </c>
    </row>
    <row r="33" spans="1:15" ht="15.75">
      <c r="A33" s="16"/>
      <c r="B33" s="86"/>
      <c r="C33" s="64"/>
      <c r="D33" s="17"/>
      <c r="E33" s="17"/>
      <c r="F33" s="17"/>
      <c r="G33" s="17"/>
      <c r="H33" s="140"/>
      <c r="I33" s="140"/>
      <c r="J33" s="140"/>
      <c r="K33" s="140"/>
      <c r="L33" s="140"/>
      <c r="M33" s="140"/>
      <c r="N33" s="140"/>
      <c r="O33" s="140"/>
    </row>
    <row r="34" spans="1:16" ht="21.75" customHeight="1">
      <c r="A34" s="16"/>
      <c r="B34" s="397" t="s">
        <v>264</v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</row>
    <row r="35" spans="1:15" ht="15.75">
      <c r="A35" s="16"/>
      <c r="B35" s="86"/>
      <c r="C35" s="398" t="s">
        <v>389</v>
      </c>
      <c r="D35" s="398"/>
      <c r="E35" s="398"/>
      <c r="F35" s="398"/>
      <c r="G35" s="398"/>
      <c r="H35" s="180">
        <f aca="true" t="shared" si="7" ref="H35:O35">H27</f>
        <v>75.1</v>
      </c>
      <c r="I35" s="180">
        <f t="shared" si="7"/>
        <v>90.5</v>
      </c>
      <c r="J35" s="180">
        <f t="shared" si="7"/>
        <v>150</v>
      </c>
      <c r="K35" s="180">
        <f t="shared" si="7"/>
        <v>109.5</v>
      </c>
      <c r="L35" s="180">
        <f t="shared" si="7"/>
        <v>155</v>
      </c>
      <c r="M35" s="180">
        <f>M27</f>
        <v>170</v>
      </c>
      <c r="N35" s="180">
        <f>N27</f>
        <v>170</v>
      </c>
      <c r="O35" s="180">
        <f t="shared" si="7"/>
        <v>920.1</v>
      </c>
    </row>
    <row r="36" spans="1:15" ht="15.75">
      <c r="A36" s="16"/>
      <c r="B36" s="86"/>
      <c r="C36" s="398" t="s">
        <v>386</v>
      </c>
      <c r="D36" s="398"/>
      <c r="E36" s="398"/>
      <c r="F36" s="398"/>
      <c r="G36" s="398"/>
      <c r="H36" s="180"/>
      <c r="I36" s="180"/>
      <c r="J36" s="180"/>
      <c r="K36" s="180"/>
      <c r="L36" s="180"/>
      <c r="M36" s="180"/>
      <c r="N36" s="180"/>
      <c r="O36" s="180"/>
    </row>
    <row r="37" spans="1:15" ht="33" customHeight="1">
      <c r="A37" s="16"/>
      <c r="B37" s="86"/>
      <c r="C37" s="399" t="s">
        <v>263</v>
      </c>
      <c r="D37" s="400"/>
      <c r="E37" s="400"/>
      <c r="F37" s="400"/>
      <c r="G37" s="401"/>
      <c r="H37" s="181"/>
      <c r="I37" s="181"/>
      <c r="J37" s="181"/>
      <c r="K37" s="181"/>
      <c r="L37" s="181"/>
      <c r="M37" s="181"/>
      <c r="N37" s="181"/>
      <c r="O37" s="181"/>
    </row>
    <row r="38" spans="1:15" ht="15.75">
      <c r="A38" s="16"/>
      <c r="B38" s="86"/>
      <c r="C38" s="396" t="s">
        <v>34</v>
      </c>
      <c r="D38" s="396"/>
      <c r="E38" s="396"/>
      <c r="F38" s="396"/>
      <c r="G38" s="396"/>
      <c r="H38" s="180">
        <f aca="true" t="shared" si="8" ref="H38:O38">SUM(H35:H37)</f>
        <v>75.1</v>
      </c>
      <c r="I38" s="180">
        <f t="shared" si="8"/>
        <v>90.5</v>
      </c>
      <c r="J38" s="180">
        <f t="shared" si="8"/>
        <v>150</v>
      </c>
      <c r="K38" s="180">
        <f t="shared" si="8"/>
        <v>109.5</v>
      </c>
      <c r="L38" s="180">
        <f t="shared" si="8"/>
        <v>155</v>
      </c>
      <c r="M38" s="180">
        <f>SUM(M35:M37)</f>
        <v>170</v>
      </c>
      <c r="N38" s="180">
        <f>SUM(N35:N37)</f>
        <v>170</v>
      </c>
      <c r="O38" s="180">
        <f t="shared" si="8"/>
        <v>920.1</v>
      </c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</sheetData>
  <sheetProtection/>
  <mergeCells count="35">
    <mergeCell ref="A5:P5"/>
    <mergeCell ref="A6:P6"/>
    <mergeCell ref="C38:G38"/>
    <mergeCell ref="C31:G31"/>
    <mergeCell ref="C32:G32"/>
    <mergeCell ref="B34:P34"/>
    <mergeCell ref="C35:G35"/>
    <mergeCell ref="C36:G36"/>
    <mergeCell ref="C37:G37"/>
    <mergeCell ref="F24:F25"/>
    <mergeCell ref="H3:O3"/>
    <mergeCell ref="O1:P1"/>
    <mergeCell ref="H1:I1"/>
    <mergeCell ref="A3:A4"/>
    <mergeCell ref="B3:B4"/>
    <mergeCell ref="C3:C4"/>
    <mergeCell ref="D3:G3"/>
    <mergeCell ref="A2:P2"/>
    <mergeCell ref="P3:P4"/>
    <mergeCell ref="D24:D25"/>
    <mergeCell ref="E24:E25"/>
    <mergeCell ref="C24:C25"/>
    <mergeCell ref="R13:R19"/>
    <mergeCell ref="A21:P21"/>
    <mergeCell ref="B24:B25"/>
    <mergeCell ref="A10:B10"/>
    <mergeCell ref="A11:P11"/>
    <mergeCell ref="Q13:Q19"/>
    <mergeCell ref="C30:G30"/>
    <mergeCell ref="A20:B20"/>
    <mergeCell ref="A24:A25"/>
    <mergeCell ref="A26:B26"/>
    <mergeCell ref="A27:B27"/>
    <mergeCell ref="B28:P28"/>
    <mergeCell ref="C29:G29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39" r:id="rId3"/>
  <headerFooter differentFirst="1">
    <oddHeader>&amp;C&amp;P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M12"/>
  <sheetViews>
    <sheetView view="pageBreakPreview" zoomScale="86" zoomScaleSheetLayoutView="86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" sqref="F7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3" width="10.875" style="1" customWidth="1"/>
    <col min="14" max="16384" width="9.125" style="1" customWidth="1"/>
  </cols>
  <sheetData>
    <row r="1" spans="1:11" ht="110.25" customHeight="1">
      <c r="A1" s="57"/>
      <c r="B1" s="29"/>
      <c r="C1" s="47"/>
      <c r="D1" s="29"/>
      <c r="F1" s="394" t="s">
        <v>185</v>
      </c>
      <c r="G1" s="394"/>
      <c r="H1" s="394"/>
      <c r="I1" s="394"/>
      <c r="J1" s="394"/>
      <c r="K1" s="394"/>
    </row>
    <row r="2" spans="1:10" ht="37.5" customHeight="1">
      <c r="A2" s="263" t="s">
        <v>143</v>
      </c>
      <c r="B2" s="263"/>
      <c r="C2" s="263"/>
      <c r="D2" s="263"/>
      <c r="E2" s="263"/>
      <c r="F2" s="263"/>
      <c r="G2" s="263"/>
      <c r="H2" s="263"/>
      <c r="I2" s="70"/>
      <c r="J2" s="70"/>
    </row>
    <row r="3" spans="1:13" ht="25.5" customHeight="1">
      <c r="A3" s="245" t="s">
        <v>533</v>
      </c>
      <c r="B3" s="255" t="s">
        <v>144</v>
      </c>
      <c r="C3" s="255" t="s">
        <v>529</v>
      </c>
      <c r="D3" s="255" t="s">
        <v>578</v>
      </c>
      <c r="E3" s="254" t="s">
        <v>560</v>
      </c>
      <c r="F3" s="254" t="s">
        <v>556</v>
      </c>
      <c r="G3" s="254" t="s">
        <v>561</v>
      </c>
      <c r="H3" s="254" t="s">
        <v>562</v>
      </c>
      <c r="I3" s="254" t="s">
        <v>563</v>
      </c>
      <c r="J3" s="254" t="s">
        <v>564</v>
      </c>
      <c r="K3" s="254" t="s">
        <v>565</v>
      </c>
      <c r="L3" s="254" t="s">
        <v>566</v>
      </c>
      <c r="M3" s="254" t="s">
        <v>567</v>
      </c>
    </row>
    <row r="4" spans="1:13" ht="25.5" customHeight="1">
      <c r="A4" s="245"/>
      <c r="B4" s="255"/>
      <c r="C4" s="255"/>
      <c r="D4" s="255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25.5" customHeight="1">
      <c r="A5" s="245"/>
      <c r="B5" s="255"/>
      <c r="C5" s="255"/>
      <c r="D5" s="255"/>
      <c r="E5" s="254"/>
      <c r="F5" s="254"/>
      <c r="G5" s="254"/>
      <c r="H5" s="254"/>
      <c r="I5" s="254"/>
      <c r="J5" s="254"/>
      <c r="K5" s="254"/>
      <c r="L5" s="254"/>
      <c r="M5" s="254"/>
    </row>
    <row r="6" spans="1:12" ht="45" customHeight="1">
      <c r="A6" s="402" t="s">
        <v>224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13" ht="88.5" customHeight="1">
      <c r="A7" s="35" t="s">
        <v>89</v>
      </c>
      <c r="B7" s="63" t="s">
        <v>225</v>
      </c>
      <c r="C7" s="36" t="s">
        <v>527</v>
      </c>
      <c r="D7" s="37" t="s">
        <v>524</v>
      </c>
      <c r="E7" s="40">
        <v>97.09</v>
      </c>
      <c r="F7" s="40">
        <v>51.6</v>
      </c>
      <c r="G7" s="40">
        <v>66.6</v>
      </c>
      <c r="H7" s="40">
        <v>65</v>
      </c>
      <c r="I7" s="40">
        <v>20</v>
      </c>
      <c r="J7" s="40">
        <v>20</v>
      </c>
      <c r="K7" s="40">
        <v>20</v>
      </c>
      <c r="L7" s="40">
        <v>20</v>
      </c>
      <c r="M7" s="40">
        <v>20</v>
      </c>
    </row>
    <row r="8" spans="1:13" ht="122.25" customHeight="1">
      <c r="A8" s="35" t="s">
        <v>180</v>
      </c>
      <c r="B8" s="63" t="s">
        <v>0</v>
      </c>
      <c r="C8" s="36" t="s">
        <v>527</v>
      </c>
      <c r="D8" s="37" t="s">
        <v>524</v>
      </c>
      <c r="E8" s="14">
        <v>8.02</v>
      </c>
      <c r="F8" s="14">
        <v>1.05</v>
      </c>
      <c r="G8" s="14">
        <v>4.9</v>
      </c>
      <c r="H8" s="14">
        <v>5.1</v>
      </c>
      <c r="I8" s="14">
        <v>1.1</v>
      </c>
      <c r="J8" s="14">
        <v>18.87</v>
      </c>
      <c r="K8" s="14">
        <v>16.67</v>
      </c>
      <c r="L8" s="14">
        <v>16.67</v>
      </c>
      <c r="M8" s="14">
        <v>16.67</v>
      </c>
    </row>
    <row r="9" spans="1:13" ht="53.25" customHeight="1">
      <c r="A9" s="35" t="s">
        <v>250</v>
      </c>
      <c r="B9" s="63" t="s">
        <v>226</v>
      </c>
      <c r="C9" s="36" t="s">
        <v>538</v>
      </c>
      <c r="D9" s="37" t="s">
        <v>227</v>
      </c>
      <c r="E9" s="14"/>
      <c r="F9" s="14">
        <v>18</v>
      </c>
      <c r="G9" s="14">
        <v>59</v>
      </c>
      <c r="H9" s="14">
        <v>50</v>
      </c>
      <c r="I9" s="14">
        <v>50</v>
      </c>
      <c r="J9" s="14">
        <v>18</v>
      </c>
      <c r="K9" s="14">
        <v>20</v>
      </c>
      <c r="L9" s="14">
        <v>20</v>
      </c>
      <c r="M9" s="14">
        <v>20</v>
      </c>
    </row>
    <row r="10" spans="1:13" ht="54.75" customHeight="1" hidden="1">
      <c r="A10" s="223" t="s">
        <v>251</v>
      </c>
      <c r="B10" s="224" t="s">
        <v>228</v>
      </c>
      <c r="C10" s="225" t="s">
        <v>229</v>
      </c>
      <c r="D10" s="226" t="s">
        <v>227</v>
      </c>
      <c r="E10" s="227"/>
      <c r="F10" s="228" t="s">
        <v>63</v>
      </c>
      <c r="G10" s="223" t="s">
        <v>64</v>
      </c>
      <c r="H10" s="223" t="s">
        <v>281</v>
      </c>
      <c r="I10" s="223" t="s">
        <v>281</v>
      </c>
      <c r="J10" s="223" t="s">
        <v>281</v>
      </c>
      <c r="K10" s="223" t="s">
        <v>281</v>
      </c>
      <c r="L10" s="223" t="s">
        <v>281</v>
      </c>
      <c r="M10" s="223" t="s">
        <v>281</v>
      </c>
    </row>
    <row r="11" spans="1:13" ht="75" customHeight="1" hidden="1">
      <c r="A11" s="218" t="s">
        <v>252</v>
      </c>
      <c r="B11" s="219" t="s">
        <v>415</v>
      </c>
      <c r="C11" s="220" t="s">
        <v>538</v>
      </c>
      <c r="D11" s="221" t="s">
        <v>227</v>
      </c>
      <c r="E11" s="222"/>
      <c r="F11" s="222">
        <v>50</v>
      </c>
      <c r="G11" s="222">
        <v>0</v>
      </c>
      <c r="H11" s="222">
        <v>50</v>
      </c>
      <c r="I11" s="222">
        <v>50</v>
      </c>
      <c r="J11" s="222">
        <v>0</v>
      </c>
      <c r="K11" s="222">
        <v>0</v>
      </c>
      <c r="L11" s="222">
        <v>0</v>
      </c>
      <c r="M11" s="222">
        <v>0</v>
      </c>
    </row>
    <row r="12" spans="1:10" ht="114" customHeight="1">
      <c r="A12" s="88"/>
      <c r="B12" s="89"/>
      <c r="C12" s="74"/>
      <c r="D12" s="75"/>
      <c r="E12" s="73"/>
      <c r="F12" s="73"/>
      <c r="G12" s="73"/>
      <c r="H12" s="73"/>
      <c r="I12" s="73"/>
      <c r="J12" s="73"/>
    </row>
    <row r="13" ht="26.25" customHeight="1"/>
    <row r="14" ht="31.5" customHeight="1"/>
  </sheetData>
  <sheetProtection/>
  <mergeCells count="16">
    <mergeCell ref="A6:L6"/>
    <mergeCell ref="H3:H5"/>
    <mergeCell ref="I3:I5"/>
    <mergeCell ref="F1:K1"/>
    <mergeCell ref="K3:K5"/>
    <mergeCell ref="D3:D5"/>
    <mergeCell ref="E3:E5"/>
    <mergeCell ref="F3:F5"/>
    <mergeCell ref="A2:H2"/>
    <mergeCell ref="A3:A5"/>
    <mergeCell ref="M3:M5"/>
    <mergeCell ref="L3:L5"/>
    <mergeCell ref="B3:B5"/>
    <mergeCell ref="C3:C5"/>
    <mergeCell ref="J3:J5"/>
    <mergeCell ref="G3:G5"/>
  </mergeCells>
  <printOptions/>
  <pageMargins left="0.31496062992125984" right="0.11811023622047245" top="0.5511811023622047" bottom="0.1968503937007874" header="0.31496062992125984" footer="0.31496062992125984"/>
  <pageSetup fitToHeight="5" horizontalDpi="600" verticalDpi="600" orientation="landscape" paperSize="9" scale="66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IV67"/>
  <sheetViews>
    <sheetView view="pageBreakPreview" zoomScale="60" zoomScaleNormal="59" zoomScalePageLayoutView="0" workbookViewId="0" topLeftCell="A1">
      <pane ySplit="4" topLeftCell="A5" activePane="bottomLeft" state="frozen"/>
      <selection pane="topLeft" activeCell="A1" sqref="A1"/>
      <selection pane="bottomLeft" activeCell="M17" sqref="M17"/>
    </sheetView>
  </sheetViews>
  <sheetFormatPr defaultColWidth="9.00390625" defaultRowHeight="12.75"/>
  <cols>
    <col min="1" max="1" width="12.25390625" style="6" customWidth="1"/>
    <col min="2" max="2" width="64.75390625" style="1" customWidth="1"/>
    <col min="3" max="3" width="21.75390625" style="7" customWidth="1"/>
    <col min="4" max="4" width="10.875" style="7" customWidth="1"/>
    <col min="5" max="5" width="12.375" style="7" customWidth="1"/>
    <col min="6" max="6" width="13.875" style="64" customWidth="1"/>
    <col min="7" max="7" width="7.25390625" style="7" customWidth="1"/>
    <col min="8" max="15" width="14.25390625" style="1" customWidth="1"/>
    <col min="16" max="16" width="39.00390625" style="1" customWidth="1"/>
    <col min="17" max="17" width="8.125" style="3" customWidth="1"/>
    <col min="18" max="18" width="25.25390625" style="3" customWidth="1"/>
    <col min="19" max="45" width="9.125" style="3" customWidth="1"/>
    <col min="46" max="16384" width="9.125" style="1" customWidth="1"/>
  </cols>
  <sheetData>
    <row r="1" spans="1:16" ht="93.75" customHeight="1">
      <c r="A1" s="2"/>
      <c r="B1" s="5"/>
      <c r="C1" s="4"/>
      <c r="D1" s="4"/>
      <c r="E1" s="4"/>
      <c r="F1" s="73"/>
      <c r="G1" s="4"/>
      <c r="H1" s="395"/>
      <c r="I1" s="395"/>
      <c r="J1" s="3"/>
      <c r="K1" s="3"/>
      <c r="L1" s="3"/>
      <c r="M1" s="3"/>
      <c r="N1" s="3"/>
      <c r="O1" s="394" t="s">
        <v>186</v>
      </c>
      <c r="P1" s="394"/>
    </row>
    <row r="2" spans="1:16" ht="41.25" customHeight="1">
      <c r="A2" s="405" t="s">
        <v>32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pans="1:16" ht="32.25" customHeight="1">
      <c r="A3" s="254" t="s">
        <v>533</v>
      </c>
      <c r="B3" s="254" t="s">
        <v>547</v>
      </c>
      <c r="C3" s="254" t="s">
        <v>22</v>
      </c>
      <c r="D3" s="254" t="s">
        <v>21</v>
      </c>
      <c r="E3" s="254"/>
      <c r="F3" s="254"/>
      <c r="G3" s="254"/>
      <c r="H3" s="254" t="s">
        <v>26</v>
      </c>
      <c r="I3" s="254"/>
      <c r="J3" s="254"/>
      <c r="K3" s="254"/>
      <c r="L3" s="254"/>
      <c r="M3" s="254"/>
      <c r="N3" s="254"/>
      <c r="O3" s="254"/>
      <c r="P3" s="254" t="s">
        <v>33</v>
      </c>
    </row>
    <row r="4" spans="1:16" ht="37.5" customHeight="1">
      <c r="A4" s="254"/>
      <c r="B4" s="254"/>
      <c r="C4" s="254"/>
      <c r="D4" s="11" t="s">
        <v>22</v>
      </c>
      <c r="E4" s="11" t="s">
        <v>23</v>
      </c>
      <c r="F4" s="11" t="s">
        <v>24</v>
      </c>
      <c r="G4" s="11" t="s">
        <v>25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27</v>
      </c>
      <c r="P4" s="254"/>
    </row>
    <row r="5" spans="1:16" ht="44.25" customHeight="1">
      <c r="A5" s="305" t="s">
        <v>230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6" ht="47.25" customHeight="1" hidden="1">
      <c r="A6" s="387" t="s">
        <v>366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</row>
    <row r="7" spans="1:16" ht="70.5" customHeight="1" hidden="1">
      <c r="A7" s="35" t="s">
        <v>89</v>
      </c>
      <c r="B7" s="82" t="s">
        <v>367</v>
      </c>
      <c r="C7" s="11" t="s">
        <v>327</v>
      </c>
      <c r="D7" s="83" t="s">
        <v>78</v>
      </c>
      <c r="E7" s="83" t="s">
        <v>79</v>
      </c>
      <c r="F7" s="83" t="s">
        <v>106</v>
      </c>
      <c r="G7" s="83" t="s">
        <v>76</v>
      </c>
      <c r="H7" s="139"/>
      <c r="I7" s="139"/>
      <c r="J7" s="139"/>
      <c r="K7" s="139"/>
      <c r="L7" s="139"/>
      <c r="M7" s="139"/>
      <c r="N7" s="139"/>
      <c r="O7" s="139">
        <f>SUM(H7:N7)</f>
        <v>0</v>
      </c>
      <c r="P7" s="305" t="s">
        <v>368</v>
      </c>
    </row>
    <row r="8" spans="1:17" ht="70.5" customHeight="1" hidden="1">
      <c r="A8" s="35" t="s">
        <v>90</v>
      </c>
      <c r="B8" s="90" t="s">
        <v>369</v>
      </c>
      <c r="C8" s="11" t="s">
        <v>327</v>
      </c>
      <c r="D8" s="83" t="s">
        <v>78</v>
      </c>
      <c r="E8" s="83" t="s">
        <v>79</v>
      </c>
      <c r="F8" s="83" t="s">
        <v>107</v>
      </c>
      <c r="G8" s="83" t="s">
        <v>76</v>
      </c>
      <c r="H8" s="139"/>
      <c r="I8" s="139"/>
      <c r="J8" s="139"/>
      <c r="K8" s="139"/>
      <c r="L8" s="139"/>
      <c r="M8" s="139"/>
      <c r="N8" s="139"/>
      <c r="O8" s="139">
        <f aca="true" t="shared" si="0" ref="O8:O32">SUM(H8:N8)</f>
        <v>0</v>
      </c>
      <c r="P8" s="305"/>
      <c r="Q8" s="3">
        <v>2</v>
      </c>
    </row>
    <row r="9" spans="1:16" ht="77.25" customHeight="1" hidden="1">
      <c r="A9" s="35" t="s">
        <v>423</v>
      </c>
      <c r="B9" s="90" t="s">
        <v>588</v>
      </c>
      <c r="C9" s="11" t="s">
        <v>327</v>
      </c>
      <c r="D9" s="83" t="s">
        <v>78</v>
      </c>
      <c r="E9" s="83" t="s">
        <v>79</v>
      </c>
      <c r="F9" s="83" t="s">
        <v>108</v>
      </c>
      <c r="G9" s="83" t="s">
        <v>76</v>
      </c>
      <c r="H9" s="139"/>
      <c r="I9" s="139"/>
      <c r="J9" s="139"/>
      <c r="K9" s="139"/>
      <c r="L9" s="139"/>
      <c r="M9" s="139"/>
      <c r="N9" s="139"/>
      <c r="O9" s="139">
        <f t="shared" si="0"/>
        <v>0</v>
      </c>
      <c r="P9" s="82" t="s">
        <v>370</v>
      </c>
    </row>
    <row r="10" spans="1:16" ht="77.25" customHeight="1" hidden="1">
      <c r="A10" s="35" t="s">
        <v>424</v>
      </c>
      <c r="B10" s="82" t="s">
        <v>371</v>
      </c>
      <c r="C10" s="11" t="s">
        <v>327</v>
      </c>
      <c r="D10" s="83" t="s">
        <v>78</v>
      </c>
      <c r="E10" s="83" t="s">
        <v>79</v>
      </c>
      <c r="F10" s="83" t="s">
        <v>109</v>
      </c>
      <c r="G10" s="83" t="s">
        <v>76</v>
      </c>
      <c r="H10" s="139"/>
      <c r="I10" s="139"/>
      <c r="J10" s="139"/>
      <c r="K10" s="139"/>
      <c r="L10" s="139"/>
      <c r="M10" s="139"/>
      <c r="N10" s="139"/>
      <c r="O10" s="139">
        <f t="shared" si="0"/>
        <v>0</v>
      </c>
      <c r="P10" s="82" t="s">
        <v>372</v>
      </c>
    </row>
    <row r="11" spans="1:16" ht="61.5" customHeight="1" hidden="1">
      <c r="A11" s="35" t="s">
        <v>373</v>
      </c>
      <c r="B11" s="90" t="s">
        <v>374</v>
      </c>
      <c r="C11" s="11" t="s">
        <v>393</v>
      </c>
      <c r="D11" s="83" t="s">
        <v>78</v>
      </c>
      <c r="E11" s="83" t="s">
        <v>79</v>
      </c>
      <c r="F11" s="83" t="s">
        <v>110</v>
      </c>
      <c r="G11" s="83" t="s">
        <v>76</v>
      </c>
      <c r="H11" s="139"/>
      <c r="I11" s="139"/>
      <c r="J11" s="139"/>
      <c r="K11" s="139"/>
      <c r="L11" s="139"/>
      <c r="M11" s="139"/>
      <c r="N11" s="139"/>
      <c r="O11" s="139">
        <f t="shared" si="0"/>
        <v>0</v>
      </c>
      <c r="P11" s="82" t="s">
        <v>375</v>
      </c>
    </row>
    <row r="12" spans="1:16" ht="37.5" customHeight="1" hidden="1">
      <c r="A12" s="305" t="s">
        <v>530</v>
      </c>
      <c r="B12" s="305"/>
      <c r="C12" s="11"/>
      <c r="D12" s="83"/>
      <c r="E12" s="83"/>
      <c r="F12" s="83"/>
      <c r="G12" s="83"/>
      <c r="H12" s="139">
        <f aca="true" t="shared" si="1" ref="H12:M12">SUM(H7:H11)</f>
        <v>0</v>
      </c>
      <c r="I12" s="139">
        <f t="shared" si="1"/>
        <v>0</v>
      </c>
      <c r="J12" s="139">
        <f t="shared" si="1"/>
        <v>0</v>
      </c>
      <c r="K12" s="139">
        <f t="shared" si="1"/>
        <v>0</v>
      </c>
      <c r="L12" s="139">
        <f t="shared" si="1"/>
        <v>0</v>
      </c>
      <c r="M12" s="139">
        <f t="shared" si="1"/>
        <v>0</v>
      </c>
      <c r="N12" s="139">
        <f>SUM(N7:N11)</f>
        <v>0</v>
      </c>
      <c r="O12" s="139">
        <f t="shared" si="0"/>
        <v>0</v>
      </c>
      <c r="P12" s="82"/>
    </row>
    <row r="13" spans="1:16" ht="47.25" customHeight="1">
      <c r="A13" s="387" t="s">
        <v>176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</row>
    <row r="14" spans="1:16" ht="110.25" customHeight="1">
      <c r="A14" s="35" t="s">
        <v>89</v>
      </c>
      <c r="B14" s="82" t="s">
        <v>49</v>
      </c>
      <c r="C14" s="11" t="s">
        <v>393</v>
      </c>
      <c r="D14" s="83" t="s">
        <v>78</v>
      </c>
      <c r="E14" s="83" t="s">
        <v>117</v>
      </c>
      <c r="F14" s="83" t="s">
        <v>278</v>
      </c>
      <c r="G14" s="83" t="s">
        <v>116</v>
      </c>
      <c r="H14" s="139">
        <v>779</v>
      </c>
      <c r="I14" s="139">
        <v>300.7</v>
      </c>
      <c r="J14" s="139"/>
      <c r="K14" s="139"/>
      <c r="L14" s="139"/>
      <c r="M14" s="139"/>
      <c r="N14" s="139"/>
      <c r="O14" s="139">
        <f t="shared" si="0"/>
        <v>1079.7</v>
      </c>
      <c r="P14" s="254" t="s">
        <v>492</v>
      </c>
    </row>
    <row r="15" spans="1:16" ht="144" customHeight="1">
      <c r="A15" s="35" t="s">
        <v>90</v>
      </c>
      <c r="B15" s="82" t="s">
        <v>447</v>
      </c>
      <c r="C15" s="11" t="s">
        <v>393</v>
      </c>
      <c r="D15" s="83" t="s">
        <v>78</v>
      </c>
      <c r="E15" s="83" t="s">
        <v>117</v>
      </c>
      <c r="F15" s="83" t="s">
        <v>279</v>
      </c>
      <c r="G15" s="83" t="s">
        <v>116</v>
      </c>
      <c r="H15" s="139">
        <v>1425.6</v>
      </c>
      <c r="I15" s="139"/>
      <c r="J15" s="139">
        <v>2890.8</v>
      </c>
      <c r="K15" s="139">
        <v>18009.4</v>
      </c>
      <c r="L15" s="139">
        <v>10004.9</v>
      </c>
      <c r="M15" s="139"/>
      <c r="N15" s="139"/>
      <c r="O15" s="139">
        <f t="shared" si="0"/>
        <v>32330.7</v>
      </c>
      <c r="P15" s="254"/>
    </row>
    <row r="16" spans="1:16" ht="144" customHeight="1">
      <c r="A16" s="35" t="s">
        <v>423</v>
      </c>
      <c r="B16" s="82" t="s">
        <v>447</v>
      </c>
      <c r="C16" s="11" t="s">
        <v>393</v>
      </c>
      <c r="D16" s="83" t="s">
        <v>78</v>
      </c>
      <c r="E16" s="83" t="s">
        <v>117</v>
      </c>
      <c r="F16" s="83" t="s">
        <v>448</v>
      </c>
      <c r="G16" s="83"/>
      <c r="H16" s="139"/>
      <c r="I16" s="139"/>
      <c r="J16" s="139"/>
      <c r="K16" s="139"/>
      <c r="L16" s="139">
        <v>500.2</v>
      </c>
      <c r="M16" s="139"/>
      <c r="N16" s="139"/>
      <c r="O16" s="139">
        <f t="shared" si="0"/>
        <v>500.2</v>
      </c>
      <c r="P16" s="254"/>
    </row>
    <row r="17" spans="1:16" ht="144" customHeight="1">
      <c r="A17" s="35" t="s">
        <v>424</v>
      </c>
      <c r="B17" s="82" t="s">
        <v>447</v>
      </c>
      <c r="C17" s="11" t="s">
        <v>393</v>
      </c>
      <c r="D17" s="83" t="s">
        <v>78</v>
      </c>
      <c r="E17" s="83" t="s">
        <v>117</v>
      </c>
      <c r="F17" s="83" t="s">
        <v>448</v>
      </c>
      <c r="G17" s="83"/>
      <c r="H17" s="139"/>
      <c r="I17" s="139"/>
      <c r="J17" s="139"/>
      <c r="K17" s="139"/>
      <c r="L17" s="139">
        <v>1500.8</v>
      </c>
      <c r="M17" s="139"/>
      <c r="N17" s="139"/>
      <c r="O17" s="139">
        <f t="shared" si="0"/>
        <v>1500.8</v>
      </c>
      <c r="P17" s="254"/>
    </row>
    <row r="18" spans="1:16" ht="110.25" customHeight="1">
      <c r="A18" s="35" t="s">
        <v>373</v>
      </c>
      <c r="B18" s="82" t="s">
        <v>48</v>
      </c>
      <c r="C18" s="11" t="s">
        <v>393</v>
      </c>
      <c r="D18" s="83" t="s">
        <v>78</v>
      </c>
      <c r="E18" s="83" t="s">
        <v>117</v>
      </c>
      <c r="F18" s="83" t="s">
        <v>118</v>
      </c>
      <c r="G18" s="83" t="s">
        <v>116</v>
      </c>
      <c r="H18" s="139">
        <v>2022.9</v>
      </c>
      <c r="I18" s="139">
        <v>711.1</v>
      </c>
      <c r="J18" s="139"/>
      <c r="K18" s="139"/>
      <c r="L18" s="139"/>
      <c r="M18" s="139"/>
      <c r="N18" s="139"/>
      <c r="O18" s="139">
        <f t="shared" si="0"/>
        <v>2734</v>
      </c>
      <c r="P18" s="254"/>
    </row>
    <row r="19" spans="1:16" s="229" customFormat="1" ht="36" customHeight="1">
      <c r="A19" s="305" t="s">
        <v>530</v>
      </c>
      <c r="B19" s="305"/>
      <c r="C19" s="11"/>
      <c r="D19" s="83"/>
      <c r="E19" s="83"/>
      <c r="F19" s="83"/>
      <c r="G19" s="83"/>
      <c r="H19" s="139">
        <f aca="true" t="shared" si="2" ref="H19:M19">SUM(H14:H18)</f>
        <v>4227.5</v>
      </c>
      <c r="I19" s="139">
        <f t="shared" si="2"/>
        <v>1011.8</v>
      </c>
      <c r="J19" s="139">
        <f t="shared" si="2"/>
        <v>2890.8</v>
      </c>
      <c r="K19" s="139">
        <f t="shared" si="2"/>
        <v>18009.4</v>
      </c>
      <c r="L19" s="139">
        <f t="shared" si="2"/>
        <v>12005.9</v>
      </c>
      <c r="M19" s="139">
        <f t="shared" si="2"/>
        <v>0</v>
      </c>
      <c r="N19" s="139">
        <f>SUM(N14:N18)</f>
        <v>0</v>
      </c>
      <c r="O19" s="139">
        <f>SUM(H19:N19)</f>
        <v>38145.4</v>
      </c>
      <c r="P19" s="82"/>
    </row>
    <row r="20" spans="1:16" s="73" customFormat="1" ht="27" customHeight="1">
      <c r="A20" s="392" t="s">
        <v>177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</row>
    <row r="21" spans="1:16" s="3" customFormat="1" ht="81.75" customHeight="1">
      <c r="A21" s="407" t="s">
        <v>391</v>
      </c>
      <c r="B21" s="408" t="s">
        <v>416</v>
      </c>
      <c r="C21" s="11" t="s">
        <v>417</v>
      </c>
      <c r="D21" s="83" t="s">
        <v>583</v>
      </c>
      <c r="E21" s="35" t="s">
        <v>73</v>
      </c>
      <c r="F21" s="35" t="s">
        <v>276</v>
      </c>
      <c r="G21" s="35" t="s">
        <v>55</v>
      </c>
      <c r="H21" s="45"/>
      <c r="I21" s="45">
        <v>150</v>
      </c>
      <c r="J21" s="45">
        <v>150</v>
      </c>
      <c r="K21" s="45"/>
      <c r="L21" s="45"/>
      <c r="M21" s="45"/>
      <c r="N21" s="45"/>
      <c r="O21" s="139">
        <f t="shared" si="0"/>
        <v>300</v>
      </c>
      <c r="P21" s="390" t="s">
        <v>65</v>
      </c>
    </row>
    <row r="22" spans="1:16" s="3" customFormat="1" ht="45.75" customHeight="1">
      <c r="A22" s="407"/>
      <c r="B22" s="408"/>
      <c r="C22" s="11" t="s">
        <v>393</v>
      </c>
      <c r="D22" s="83" t="s">
        <v>78</v>
      </c>
      <c r="E22" s="35" t="s">
        <v>73</v>
      </c>
      <c r="F22" s="35" t="s">
        <v>276</v>
      </c>
      <c r="G22" s="35" t="s">
        <v>59</v>
      </c>
      <c r="H22" s="45">
        <v>150</v>
      </c>
      <c r="I22" s="45"/>
      <c r="J22" s="45"/>
      <c r="K22" s="45"/>
      <c r="L22" s="45"/>
      <c r="M22" s="45"/>
      <c r="N22" s="45"/>
      <c r="O22" s="139">
        <f t="shared" si="0"/>
        <v>150</v>
      </c>
      <c r="P22" s="390"/>
    </row>
    <row r="23" spans="1:16" s="3" customFormat="1" ht="30.75" customHeight="1">
      <c r="A23" s="409" t="s">
        <v>531</v>
      </c>
      <c r="B23" s="409"/>
      <c r="C23" s="31"/>
      <c r="D23" s="31"/>
      <c r="E23" s="31"/>
      <c r="F23" s="35"/>
      <c r="G23" s="35"/>
      <c r="H23" s="45">
        <f aca="true" t="shared" si="3" ref="H23:M23">H22+H21</f>
        <v>150</v>
      </c>
      <c r="I23" s="45">
        <f t="shared" si="3"/>
        <v>150</v>
      </c>
      <c r="J23" s="45">
        <f t="shared" si="3"/>
        <v>150</v>
      </c>
      <c r="K23" s="45">
        <f t="shared" si="3"/>
        <v>0</v>
      </c>
      <c r="L23" s="45">
        <f t="shared" si="3"/>
        <v>0</v>
      </c>
      <c r="M23" s="45">
        <f t="shared" si="3"/>
        <v>0</v>
      </c>
      <c r="N23" s="45">
        <f>N22+N21</f>
        <v>0</v>
      </c>
      <c r="O23" s="139">
        <f t="shared" si="0"/>
        <v>450</v>
      </c>
      <c r="P23" s="121"/>
    </row>
    <row r="24" spans="1:256" s="3" customFormat="1" ht="28.5" customHeight="1">
      <c r="A24" s="392" t="s">
        <v>178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  <c r="FZ24" s="404"/>
      <c r="GA24" s="404"/>
      <c r="GB24" s="404"/>
      <c r="GC24" s="404"/>
      <c r="GD24" s="404"/>
      <c r="GE24" s="404"/>
      <c r="GF24" s="404"/>
      <c r="GG24" s="404"/>
      <c r="GH24" s="404"/>
      <c r="GI24" s="404"/>
      <c r="GJ24" s="404"/>
      <c r="GK24" s="404"/>
      <c r="GL24" s="404"/>
      <c r="GM24" s="404"/>
      <c r="GN24" s="404"/>
      <c r="GO24" s="404"/>
      <c r="GP24" s="404"/>
      <c r="GQ24" s="404"/>
      <c r="GR24" s="404"/>
      <c r="GS24" s="404"/>
      <c r="GT24" s="404"/>
      <c r="GU24" s="404"/>
      <c r="GV24" s="404"/>
      <c r="GW24" s="404"/>
      <c r="GX24" s="404"/>
      <c r="GY24" s="404"/>
      <c r="GZ24" s="404"/>
      <c r="HA24" s="404"/>
      <c r="HB24" s="404"/>
      <c r="HC24" s="404"/>
      <c r="HD24" s="404"/>
      <c r="HE24" s="404"/>
      <c r="HF24" s="404"/>
      <c r="HG24" s="404"/>
      <c r="HH24" s="404"/>
      <c r="HI24" s="404"/>
      <c r="HJ24" s="404"/>
      <c r="HK24" s="404"/>
      <c r="HL24" s="404"/>
      <c r="HM24" s="404"/>
      <c r="HN24" s="404"/>
      <c r="HO24" s="404"/>
      <c r="HP24" s="404"/>
      <c r="HQ24" s="404"/>
      <c r="HR24" s="404"/>
      <c r="HS24" s="404"/>
      <c r="HT24" s="404"/>
      <c r="HU24" s="404"/>
      <c r="HV24" s="404"/>
      <c r="HW24" s="404"/>
      <c r="HX24" s="404"/>
      <c r="HY24" s="404"/>
      <c r="HZ24" s="404"/>
      <c r="IA24" s="404"/>
      <c r="IB24" s="404"/>
      <c r="IC24" s="404"/>
      <c r="ID24" s="404"/>
      <c r="IE24" s="404"/>
      <c r="IF24" s="404"/>
      <c r="IG24" s="404"/>
      <c r="IH24" s="404"/>
      <c r="II24" s="404"/>
      <c r="IJ24" s="404"/>
      <c r="IK24" s="404"/>
      <c r="IL24" s="404"/>
      <c r="IM24" s="404"/>
      <c r="IN24" s="404"/>
      <c r="IO24" s="404"/>
      <c r="IP24" s="404"/>
      <c r="IQ24" s="404"/>
      <c r="IR24" s="404"/>
      <c r="IS24" s="404"/>
      <c r="IT24" s="404"/>
      <c r="IU24" s="404"/>
      <c r="IV24" s="404"/>
    </row>
    <row r="25" spans="1:16" s="3" customFormat="1" ht="69.75" customHeight="1">
      <c r="A25" s="35" t="s">
        <v>148</v>
      </c>
      <c r="B25" s="100" t="s">
        <v>326</v>
      </c>
      <c r="C25" s="11" t="s">
        <v>327</v>
      </c>
      <c r="D25" s="83" t="s">
        <v>390</v>
      </c>
      <c r="E25" s="35" t="s">
        <v>79</v>
      </c>
      <c r="F25" s="35" t="s">
        <v>325</v>
      </c>
      <c r="G25" s="35" t="s">
        <v>76</v>
      </c>
      <c r="H25" s="45"/>
      <c r="I25" s="45"/>
      <c r="J25" s="45"/>
      <c r="K25" s="45">
        <v>50</v>
      </c>
      <c r="L25" s="45">
        <v>60</v>
      </c>
      <c r="M25" s="45"/>
      <c r="N25" s="45"/>
      <c r="O25" s="139">
        <f t="shared" si="0"/>
        <v>110</v>
      </c>
      <c r="P25" s="123" t="s">
        <v>431</v>
      </c>
    </row>
    <row r="26" spans="1:16" s="3" customFormat="1" ht="27.75" customHeight="1">
      <c r="A26" s="119" t="s">
        <v>532</v>
      </c>
      <c r="B26" s="31"/>
      <c r="C26" s="31"/>
      <c r="D26" s="31"/>
      <c r="E26" s="31"/>
      <c r="F26" s="35"/>
      <c r="G26" s="31"/>
      <c r="H26" s="124">
        <f aca="true" t="shared" si="4" ref="H26:N26">SUM(H25:H25)</f>
        <v>0</v>
      </c>
      <c r="I26" s="124">
        <f t="shared" si="4"/>
        <v>0</v>
      </c>
      <c r="J26" s="124">
        <f t="shared" si="4"/>
        <v>0</v>
      </c>
      <c r="K26" s="124">
        <f t="shared" si="4"/>
        <v>50</v>
      </c>
      <c r="L26" s="124">
        <f t="shared" si="4"/>
        <v>60</v>
      </c>
      <c r="M26" s="124">
        <f t="shared" si="4"/>
        <v>0</v>
      </c>
      <c r="N26" s="124">
        <f t="shared" si="4"/>
        <v>0</v>
      </c>
      <c r="O26" s="139">
        <f t="shared" si="0"/>
        <v>110</v>
      </c>
      <c r="P26" s="121"/>
    </row>
    <row r="27" spans="1:16" s="3" customFormat="1" ht="27.75" customHeight="1">
      <c r="A27" s="387" t="s">
        <v>179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</row>
    <row r="28" spans="1:16" s="4" customFormat="1" ht="61.5" customHeight="1">
      <c r="A28" s="390" t="s">
        <v>376</v>
      </c>
      <c r="B28" s="305" t="s">
        <v>111</v>
      </c>
      <c r="C28" s="11" t="s">
        <v>393</v>
      </c>
      <c r="D28" s="11">
        <v>111</v>
      </c>
      <c r="E28" s="35" t="s">
        <v>79</v>
      </c>
      <c r="F28" s="83" t="s">
        <v>277</v>
      </c>
      <c r="G28" s="11">
        <v>121</v>
      </c>
      <c r="H28" s="150">
        <v>118.9</v>
      </c>
      <c r="I28" s="150"/>
      <c r="J28" s="150"/>
      <c r="K28" s="150"/>
      <c r="L28" s="150"/>
      <c r="M28" s="150"/>
      <c r="N28" s="150"/>
      <c r="O28" s="139">
        <f t="shared" si="0"/>
        <v>118.9</v>
      </c>
      <c r="P28" s="254" t="s">
        <v>398</v>
      </c>
    </row>
    <row r="29" spans="1:16" s="3" customFormat="1" ht="99" customHeight="1">
      <c r="A29" s="390"/>
      <c r="B29" s="305"/>
      <c r="C29" s="254" t="s">
        <v>397</v>
      </c>
      <c r="D29" s="390" t="s">
        <v>390</v>
      </c>
      <c r="E29" s="254" t="s">
        <v>79</v>
      </c>
      <c r="F29" s="390" t="s">
        <v>277</v>
      </c>
      <c r="G29" s="83" t="s">
        <v>319</v>
      </c>
      <c r="H29" s="150">
        <f>((749.05-H30)+4.32)+173.95</f>
        <v>927.32</v>
      </c>
      <c r="I29" s="150">
        <v>1065.2</v>
      </c>
      <c r="J29" s="150">
        <v>1081.8</v>
      </c>
      <c r="K29" s="150">
        <v>1081.8</v>
      </c>
      <c r="L29" s="150">
        <v>1182.7</v>
      </c>
      <c r="M29" s="150">
        <v>1091.5</v>
      </c>
      <c r="N29" s="150">
        <v>1091.5</v>
      </c>
      <c r="O29" s="139">
        <f t="shared" si="0"/>
        <v>7521.82</v>
      </c>
      <c r="P29" s="254"/>
    </row>
    <row r="30" spans="1:16" s="3" customFormat="1" ht="64.5" customHeight="1" hidden="1">
      <c r="A30" s="390"/>
      <c r="B30" s="305"/>
      <c r="C30" s="254"/>
      <c r="D30" s="390"/>
      <c r="E30" s="254"/>
      <c r="F30" s="390"/>
      <c r="G30" s="14"/>
      <c r="H30" s="150"/>
      <c r="I30" s="150"/>
      <c r="J30" s="150"/>
      <c r="K30" s="150"/>
      <c r="L30" s="150"/>
      <c r="M30" s="150"/>
      <c r="N30" s="150"/>
      <c r="O30" s="139">
        <f t="shared" si="0"/>
        <v>0</v>
      </c>
      <c r="P30" s="254"/>
    </row>
    <row r="31" spans="1:16" s="3" customFormat="1" ht="27.75" customHeight="1">
      <c r="A31" s="119" t="s">
        <v>550</v>
      </c>
      <c r="B31" s="31"/>
      <c r="C31" s="31"/>
      <c r="D31" s="31"/>
      <c r="E31" s="31"/>
      <c r="F31" s="35"/>
      <c r="G31" s="31"/>
      <c r="H31" s="150">
        <f aca="true" t="shared" si="5" ref="H31:M31">SUM(H28:H30)</f>
        <v>1046.22</v>
      </c>
      <c r="I31" s="150">
        <f t="shared" si="5"/>
        <v>1065.2</v>
      </c>
      <c r="J31" s="150">
        <f t="shared" si="5"/>
        <v>1081.8</v>
      </c>
      <c r="K31" s="150">
        <f t="shared" si="5"/>
        <v>1081.8</v>
      </c>
      <c r="L31" s="150">
        <f t="shared" si="5"/>
        <v>1182.7</v>
      </c>
      <c r="M31" s="150">
        <f t="shared" si="5"/>
        <v>1091.5</v>
      </c>
      <c r="N31" s="150">
        <f>SUM(N28:N30)</f>
        <v>1091.5</v>
      </c>
      <c r="O31" s="139">
        <f t="shared" si="0"/>
        <v>7640.72</v>
      </c>
      <c r="P31" s="121"/>
    </row>
    <row r="32" spans="1:16" s="3" customFormat="1" ht="21.75" customHeight="1">
      <c r="A32" s="367" t="s">
        <v>34</v>
      </c>
      <c r="B32" s="367"/>
      <c r="C32" s="11"/>
      <c r="D32" s="11"/>
      <c r="E32" s="11"/>
      <c r="F32" s="11"/>
      <c r="G32" s="120"/>
      <c r="H32" s="151">
        <f aca="true" t="shared" si="6" ref="H32:N32">H26+H23+H19+H12+H31</f>
        <v>5423.72</v>
      </c>
      <c r="I32" s="151">
        <f t="shared" si="6"/>
        <v>2227</v>
      </c>
      <c r="J32" s="151">
        <f t="shared" si="6"/>
        <v>4122.6</v>
      </c>
      <c r="K32" s="151">
        <f t="shared" si="6"/>
        <v>19141.2</v>
      </c>
      <c r="L32" s="151">
        <f t="shared" si="6"/>
        <v>13248.6</v>
      </c>
      <c r="M32" s="151">
        <f t="shared" si="6"/>
        <v>1091.5</v>
      </c>
      <c r="N32" s="151">
        <f t="shared" si="6"/>
        <v>1091.5</v>
      </c>
      <c r="O32" s="139">
        <f t="shared" si="0"/>
        <v>46346.12</v>
      </c>
      <c r="P32" s="31"/>
    </row>
    <row r="33" spans="1:16" ht="39" customHeight="1">
      <c r="A33" s="178"/>
      <c r="B33" s="406" t="s">
        <v>265</v>
      </c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</row>
    <row r="34" spans="1:15" ht="15.75">
      <c r="A34" s="16"/>
      <c r="B34" s="86"/>
      <c r="C34" s="389" t="s">
        <v>554</v>
      </c>
      <c r="D34" s="389"/>
      <c r="E34" s="389"/>
      <c r="F34" s="389"/>
      <c r="G34" s="389"/>
      <c r="H34" s="162">
        <f aca="true" t="shared" si="7" ref="H34:N34">H14</f>
        <v>779</v>
      </c>
      <c r="I34" s="162">
        <f t="shared" si="7"/>
        <v>300.7</v>
      </c>
      <c r="J34" s="162">
        <f t="shared" si="7"/>
        <v>0</v>
      </c>
      <c r="K34" s="162">
        <v>1180.6</v>
      </c>
      <c r="L34" s="162">
        <f>L16+L17</f>
        <v>2001</v>
      </c>
      <c r="M34" s="162">
        <f t="shared" si="7"/>
        <v>0</v>
      </c>
      <c r="N34" s="162">
        <f t="shared" si="7"/>
        <v>0</v>
      </c>
      <c r="O34" s="162">
        <f>SUM(H34:N34)</f>
        <v>4261.3</v>
      </c>
    </row>
    <row r="35" spans="1:15" ht="15.75">
      <c r="A35" s="16"/>
      <c r="B35" s="86"/>
      <c r="C35" s="389" t="s">
        <v>536</v>
      </c>
      <c r="D35" s="389"/>
      <c r="E35" s="389"/>
      <c r="F35" s="389"/>
      <c r="G35" s="389"/>
      <c r="H35" s="162">
        <f aca="true" t="shared" si="8" ref="H35:N35">H15+H28+H29+H30+H18</f>
        <v>4494.72</v>
      </c>
      <c r="I35" s="162">
        <f t="shared" si="8"/>
        <v>1776.3</v>
      </c>
      <c r="J35" s="162">
        <f t="shared" si="8"/>
        <v>3972.6</v>
      </c>
      <c r="K35" s="162">
        <f>K15+K28+K29+K30+K18-K34</f>
        <v>17910.6</v>
      </c>
      <c r="L35" s="162">
        <f>L15+L28+L29+L30+L18</f>
        <v>11187.6</v>
      </c>
      <c r="M35" s="162">
        <f t="shared" si="8"/>
        <v>1091.5</v>
      </c>
      <c r="N35" s="162">
        <f t="shared" si="8"/>
        <v>1091.5</v>
      </c>
      <c r="O35" s="162">
        <f>SUM(H35:N35)</f>
        <v>41524.82</v>
      </c>
    </row>
    <row r="36" spans="1:15" ht="15.75">
      <c r="A36" s="16"/>
      <c r="B36" s="86"/>
      <c r="C36" s="389" t="s">
        <v>378</v>
      </c>
      <c r="D36" s="389"/>
      <c r="E36" s="389"/>
      <c r="F36" s="389"/>
      <c r="G36" s="389"/>
      <c r="H36" s="162">
        <f>H21+H22</f>
        <v>150</v>
      </c>
      <c r="I36" s="162">
        <f>I21+I22</f>
        <v>150</v>
      </c>
      <c r="J36" s="162">
        <f>J21+J22</f>
        <v>150</v>
      </c>
      <c r="K36" s="162">
        <f>K21+K22+K25</f>
        <v>50</v>
      </c>
      <c r="L36" s="162">
        <f>L21+L25</f>
        <v>60</v>
      </c>
      <c r="M36" s="162">
        <f>M21+M25</f>
        <v>0</v>
      </c>
      <c r="N36" s="162">
        <f>N21+N25</f>
        <v>0</v>
      </c>
      <c r="O36" s="162">
        <f>SUM(H36:N36)</f>
        <v>560</v>
      </c>
    </row>
    <row r="37" spans="1:15" ht="15.75">
      <c r="A37" s="16"/>
      <c r="B37" s="86"/>
      <c r="C37" s="396" t="s">
        <v>34</v>
      </c>
      <c r="D37" s="396"/>
      <c r="E37" s="396"/>
      <c r="F37" s="396"/>
      <c r="G37" s="396"/>
      <c r="H37" s="162">
        <f aca="true" t="shared" si="9" ref="H37:M37">SUM(H34:H36)</f>
        <v>5423.72</v>
      </c>
      <c r="I37" s="162">
        <f t="shared" si="9"/>
        <v>2227</v>
      </c>
      <c r="J37" s="162">
        <f t="shared" si="9"/>
        <v>4122.6</v>
      </c>
      <c r="K37" s="162">
        <f>SUM(K34:K36)</f>
        <v>19141.2</v>
      </c>
      <c r="L37" s="162">
        <f t="shared" si="9"/>
        <v>13248.6</v>
      </c>
      <c r="M37" s="162">
        <f t="shared" si="9"/>
        <v>1091.5</v>
      </c>
      <c r="N37" s="162">
        <f>SUM(N34:N36)</f>
        <v>1091.5</v>
      </c>
      <c r="O37" s="162">
        <f>SUM(O34:O36)</f>
        <v>46346.12</v>
      </c>
    </row>
    <row r="38" spans="1:15" ht="15.75">
      <c r="A38" s="16"/>
      <c r="B38" s="86"/>
      <c r="C38" s="64"/>
      <c r="D38" s="17"/>
      <c r="E38" s="17"/>
      <c r="F38" s="17"/>
      <c r="G38" s="17"/>
      <c r="H38" s="140"/>
      <c r="I38" s="140"/>
      <c r="J38" s="140"/>
      <c r="K38" s="140"/>
      <c r="L38" s="140"/>
      <c r="M38" s="140"/>
      <c r="N38" s="140"/>
      <c r="O38" s="140"/>
    </row>
    <row r="39" spans="1:16" ht="21.75" customHeight="1">
      <c r="A39" s="16"/>
      <c r="B39" s="397" t="s">
        <v>264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</row>
    <row r="40" spans="1:15" ht="15.75">
      <c r="A40" s="16"/>
      <c r="B40" s="86"/>
      <c r="C40" s="398" t="s">
        <v>389</v>
      </c>
      <c r="D40" s="398"/>
      <c r="E40" s="398"/>
      <c r="F40" s="398"/>
      <c r="G40" s="398"/>
      <c r="H40" s="180">
        <f>H29+H30</f>
        <v>927.32</v>
      </c>
      <c r="I40" s="180">
        <f>I29+I30</f>
        <v>1065.2</v>
      </c>
      <c r="J40" s="180">
        <f>J29+J30</f>
        <v>1081.8</v>
      </c>
      <c r="K40" s="180">
        <f>K29+K30+K25</f>
        <v>1131.8</v>
      </c>
      <c r="L40" s="180">
        <f>L29+L30+L25</f>
        <v>1242.7</v>
      </c>
      <c r="M40" s="180">
        <f>M29+M30+M25</f>
        <v>1091.5</v>
      </c>
      <c r="N40" s="180">
        <f>N29+N30+N25</f>
        <v>1091.5</v>
      </c>
      <c r="O40" s="180">
        <f>O29+O30+O25</f>
        <v>7631.82</v>
      </c>
    </row>
    <row r="41" spans="1:15" ht="15.75">
      <c r="A41" s="16"/>
      <c r="B41" s="86"/>
      <c r="C41" s="398" t="s">
        <v>386</v>
      </c>
      <c r="D41" s="398"/>
      <c r="E41" s="398"/>
      <c r="F41" s="398"/>
      <c r="G41" s="398"/>
      <c r="H41" s="180">
        <f>H28+H22+H18+H15+H14</f>
        <v>4496.4</v>
      </c>
      <c r="I41" s="180">
        <f>I28+I22+I18+I15+I14</f>
        <v>1011.8</v>
      </c>
      <c r="J41" s="180">
        <f>J28+J22+J18+J15+J14</f>
        <v>2890.8</v>
      </c>
      <c r="K41" s="180">
        <f>K28+K22+K18+K15+K14</f>
        <v>18009.4</v>
      </c>
      <c r="L41" s="180">
        <f>L28+L22+L18+L15+L14+L16+L17</f>
        <v>12005.9</v>
      </c>
      <c r="M41" s="180">
        <f>M28+M22+M18+M15+M14+M16+M17</f>
        <v>0</v>
      </c>
      <c r="N41" s="180">
        <f>N28+N22+N18+N15+N14+N16+N17</f>
        <v>0</v>
      </c>
      <c r="O41" s="180">
        <f>O28+O22+O18+O15+O14+O16+O17</f>
        <v>38414.3</v>
      </c>
    </row>
    <row r="42" spans="1:15" ht="33" customHeight="1">
      <c r="A42" s="16"/>
      <c r="B42" s="86"/>
      <c r="C42" s="399" t="s">
        <v>263</v>
      </c>
      <c r="D42" s="400"/>
      <c r="E42" s="400"/>
      <c r="F42" s="400"/>
      <c r="G42" s="401"/>
      <c r="H42" s="181">
        <f aca="true" t="shared" si="10" ref="H42:O42">H21</f>
        <v>0</v>
      </c>
      <c r="I42" s="181">
        <f t="shared" si="10"/>
        <v>150</v>
      </c>
      <c r="J42" s="181">
        <f t="shared" si="10"/>
        <v>150</v>
      </c>
      <c r="K42" s="181">
        <f t="shared" si="10"/>
        <v>0</v>
      </c>
      <c r="L42" s="181">
        <f t="shared" si="10"/>
        <v>0</v>
      </c>
      <c r="M42" s="181">
        <f t="shared" si="10"/>
        <v>0</v>
      </c>
      <c r="N42" s="181">
        <f t="shared" si="10"/>
        <v>0</v>
      </c>
      <c r="O42" s="181">
        <f t="shared" si="10"/>
        <v>300</v>
      </c>
    </row>
    <row r="43" spans="1:15" ht="15.75">
      <c r="A43" s="16"/>
      <c r="B43" s="86"/>
      <c r="C43" s="396" t="s">
        <v>34</v>
      </c>
      <c r="D43" s="396"/>
      <c r="E43" s="396"/>
      <c r="F43" s="396"/>
      <c r="G43" s="396"/>
      <c r="H43" s="180">
        <f aca="true" t="shared" si="11" ref="H43:O43">SUM(H40:H42)</f>
        <v>5423.72</v>
      </c>
      <c r="I43" s="180">
        <f t="shared" si="11"/>
        <v>2227</v>
      </c>
      <c r="J43" s="180">
        <f t="shared" si="11"/>
        <v>4122.6</v>
      </c>
      <c r="K43" s="180">
        <f t="shared" si="11"/>
        <v>19141.2</v>
      </c>
      <c r="L43" s="180">
        <f t="shared" si="11"/>
        <v>13248.6</v>
      </c>
      <c r="M43" s="180">
        <f t="shared" si="11"/>
        <v>1091.5</v>
      </c>
      <c r="N43" s="180">
        <f t="shared" si="11"/>
        <v>1091.5</v>
      </c>
      <c r="O43" s="180">
        <f t="shared" si="11"/>
        <v>46346.12</v>
      </c>
    </row>
    <row r="44" spans="1:7" ht="15.75">
      <c r="A44" s="16"/>
      <c r="B44" s="15"/>
      <c r="C44" s="17"/>
      <c r="D44" s="17"/>
      <c r="E44" s="17"/>
      <c r="G44" s="17"/>
    </row>
    <row r="45" spans="1:7" ht="15.75">
      <c r="A45" s="16"/>
      <c r="B45" s="15"/>
      <c r="C45" s="17"/>
      <c r="D45" s="17"/>
      <c r="E45" s="17"/>
      <c r="G45" s="17"/>
    </row>
    <row r="46" spans="1:7" ht="15.75">
      <c r="A46" s="16"/>
      <c r="B46" s="15"/>
      <c r="C46" s="17"/>
      <c r="D46" s="17"/>
      <c r="E46" s="17"/>
      <c r="G46" s="17"/>
    </row>
    <row r="47" spans="1:7" ht="15.75">
      <c r="A47" s="16"/>
      <c r="B47" s="15"/>
      <c r="C47" s="17"/>
      <c r="D47" s="17"/>
      <c r="E47" s="17"/>
      <c r="G47" s="17"/>
    </row>
    <row r="48" spans="1:7" ht="15.75">
      <c r="A48" s="16"/>
      <c r="B48" s="15"/>
      <c r="C48" s="17"/>
      <c r="D48" s="17"/>
      <c r="E48" s="17"/>
      <c r="G48" s="17"/>
    </row>
    <row r="49" spans="1:7" ht="15.75">
      <c r="A49" s="16"/>
      <c r="B49" s="15"/>
      <c r="C49" s="17"/>
      <c r="D49" s="17"/>
      <c r="E49" s="17"/>
      <c r="G49" s="17"/>
    </row>
    <row r="50" spans="1:7" ht="15.75">
      <c r="A50" s="16"/>
      <c r="B50" s="15"/>
      <c r="C50" s="17"/>
      <c r="D50" s="17"/>
      <c r="E50" s="17"/>
      <c r="G50" s="17"/>
    </row>
    <row r="51" spans="1:7" ht="15.75">
      <c r="A51" s="16"/>
      <c r="B51" s="15"/>
      <c r="C51" s="17"/>
      <c r="D51" s="17"/>
      <c r="E51" s="17"/>
      <c r="G51" s="17"/>
    </row>
    <row r="52" spans="1:7" ht="15.75">
      <c r="A52" s="16"/>
      <c r="B52" s="15"/>
      <c r="C52" s="17"/>
      <c r="D52" s="17"/>
      <c r="E52" s="17"/>
      <c r="G52" s="17"/>
    </row>
    <row r="53" spans="1:7" ht="15.75">
      <c r="A53" s="16"/>
      <c r="B53" s="15"/>
      <c r="C53" s="17"/>
      <c r="D53" s="17"/>
      <c r="E53" s="17"/>
      <c r="G53" s="17"/>
    </row>
    <row r="54" spans="1:7" ht="15.75">
      <c r="A54" s="16"/>
      <c r="B54" s="15"/>
      <c r="C54" s="17"/>
      <c r="D54" s="17"/>
      <c r="E54" s="17"/>
      <c r="G54" s="17"/>
    </row>
    <row r="55" spans="1:7" ht="15.75">
      <c r="A55" s="16"/>
      <c r="B55" s="15"/>
      <c r="C55" s="17"/>
      <c r="D55" s="17"/>
      <c r="E55" s="17"/>
      <c r="G55" s="17"/>
    </row>
    <row r="56" spans="1:7" ht="15.75">
      <c r="A56" s="16"/>
      <c r="B56" s="15"/>
      <c r="C56" s="17"/>
      <c r="D56" s="17"/>
      <c r="E56" s="17"/>
      <c r="G56" s="17"/>
    </row>
    <row r="57" spans="1:7" ht="15.75">
      <c r="A57" s="16"/>
      <c r="B57" s="15"/>
      <c r="C57" s="17"/>
      <c r="D57" s="17"/>
      <c r="E57" s="17"/>
      <c r="G57" s="17"/>
    </row>
    <row r="58" spans="1:7" ht="15.75">
      <c r="A58" s="16"/>
      <c r="B58" s="15"/>
      <c r="C58" s="17"/>
      <c r="D58" s="17"/>
      <c r="E58" s="17"/>
      <c r="G58" s="17"/>
    </row>
    <row r="59" spans="1:7" ht="15.75">
      <c r="A59" s="16"/>
      <c r="B59" s="15"/>
      <c r="C59" s="17"/>
      <c r="D59" s="17"/>
      <c r="E59" s="17"/>
      <c r="G59" s="17"/>
    </row>
    <row r="60" spans="1:7" ht="15.75">
      <c r="A60" s="16"/>
      <c r="B60" s="15"/>
      <c r="C60" s="17"/>
      <c r="D60" s="17"/>
      <c r="E60" s="17"/>
      <c r="G60" s="17"/>
    </row>
    <row r="61" spans="1:7" ht="15.75">
      <c r="A61" s="16"/>
      <c r="B61" s="15"/>
      <c r="C61" s="17"/>
      <c r="D61" s="17"/>
      <c r="E61" s="17"/>
      <c r="G61" s="17"/>
    </row>
    <row r="62" spans="1:7" ht="15.75">
      <c r="A62" s="16"/>
      <c r="B62" s="15"/>
      <c r="C62" s="17"/>
      <c r="D62" s="17"/>
      <c r="E62" s="17"/>
      <c r="G62" s="17"/>
    </row>
    <row r="63" spans="1:7" ht="15.75">
      <c r="A63" s="16"/>
      <c r="B63" s="15"/>
      <c r="C63" s="17"/>
      <c r="D63" s="17"/>
      <c r="E63" s="17"/>
      <c r="G63" s="17"/>
    </row>
    <row r="64" spans="1:7" ht="15.75">
      <c r="A64" s="16"/>
      <c r="B64" s="15"/>
      <c r="C64" s="17"/>
      <c r="D64" s="17"/>
      <c r="E64" s="17"/>
      <c r="G64" s="17"/>
    </row>
    <row r="65" spans="1:5" ht="15.75">
      <c r="A65" s="16"/>
      <c r="B65" s="15"/>
      <c r="C65" s="17"/>
      <c r="D65" s="17"/>
      <c r="E65" s="17"/>
    </row>
    <row r="66" spans="1:5" ht="15.75">
      <c r="A66" s="16"/>
      <c r="B66" s="15"/>
      <c r="C66" s="17"/>
      <c r="D66" s="17"/>
      <c r="E66" s="17"/>
    </row>
    <row r="67" spans="1:5" ht="15.75">
      <c r="A67" s="16"/>
      <c r="B67" s="15"/>
      <c r="C67" s="17"/>
      <c r="D67" s="17"/>
      <c r="E67" s="17"/>
    </row>
  </sheetData>
  <sheetProtection/>
  <mergeCells count="57">
    <mergeCell ref="P14:P18"/>
    <mergeCell ref="A32:B32"/>
    <mergeCell ref="A12:B12"/>
    <mergeCell ref="A6:P6"/>
    <mergeCell ref="D3:G3"/>
    <mergeCell ref="P7:P8"/>
    <mergeCell ref="C3:C4"/>
    <mergeCell ref="A13:P13"/>
    <mergeCell ref="A28:A30"/>
    <mergeCell ref="B28:B30"/>
    <mergeCell ref="C42:G42"/>
    <mergeCell ref="C43:G43"/>
    <mergeCell ref="B33:P33"/>
    <mergeCell ref="C34:G34"/>
    <mergeCell ref="C35:G35"/>
    <mergeCell ref="C36:G36"/>
    <mergeCell ref="C37:G37"/>
    <mergeCell ref="B39:P39"/>
    <mergeCell ref="C41:G41"/>
    <mergeCell ref="C40:G40"/>
    <mergeCell ref="CN24:DB24"/>
    <mergeCell ref="O1:P1"/>
    <mergeCell ref="A2:P2"/>
    <mergeCell ref="P3:P4"/>
    <mergeCell ref="H1:I1"/>
    <mergeCell ref="A3:A4"/>
    <mergeCell ref="B3:B4"/>
    <mergeCell ref="H3:O3"/>
    <mergeCell ref="A19:B19"/>
    <mergeCell ref="A5:P5"/>
    <mergeCell ref="C29:C30"/>
    <mergeCell ref="D29:D30"/>
    <mergeCell ref="E29:E30"/>
    <mergeCell ref="F29:F30"/>
    <mergeCell ref="P28:P30"/>
    <mergeCell ref="AF24:AT24"/>
    <mergeCell ref="A27:P27"/>
    <mergeCell ref="IH24:IV24"/>
    <mergeCell ref="DC24:DQ24"/>
    <mergeCell ref="DR24:EF24"/>
    <mergeCell ref="EG24:EU24"/>
    <mergeCell ref="EV24:FJ24"/>
    <mergeCell ref="FK24:FY24"/>
    <mergeCell ref="GO24:HC24"/>
    <mergeCell ref="FZ24:GN24"/>
    <mergeCell ref="HD24:HR24"/>
    <mergeCell ref="HS24:IG24"/>
    <mergeCell ref="BY24:CM24"/>
    <mergeCell ref="A20:P20"/>
    <mergeCell ref="A24:P24"/>
    <mergeCell ref="Q24:AE24"/>
    <mergeCell ref="AU24:BI24"/>
    <mergeCell ref="BJ24:BX24"/>
    <mergeCell ref="A21:A22"/>
    <mergeCell ref="B21:B22"/>
    <mergeCell ref="A23:B23"/>
    <mergeCell ref="P21:P22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43" r:id="rId1"/>
  <headerFooter differentFirst="1">
    <oddHeader>&amp;C&amp;P</oddHeader>
  </headerFooter>
  <rowBreaks count="1" manualBreakCount="1">
    <brk id="2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2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2.75"/>
  <cols>
    <col min="1" max="1" width="7.625" style="67" customWidth="1"/>
    <col min="2" max="2" width="79.125" style="1" customWidth="1"/>
    <col min="3" max="3" width="12.00390625" style="1" customWidth="1"/>
    <col min="4" max="4" width="18.25390625" style="1" customWidth="1"/>
    <col min="5" max="9" width="11.375" style="1" customWidth="1"/>
    <col min="10" max="12" width="9.125" style="61" customWidth="1"/>
    <col min="13" max="16384" width="9.125" style="1" customWidth="1"/>
  </cols>
  <sheetData>
    <row r="1" spans="1:12" ht="96.75" customHeight="1">
      <c r="A1" s="57"/>
      <c r="B1" s="29"/>
      <c r="C1" s="47"/>
      <c r="D1" s="29"/>
      <c r="E1" s="394" t="s">
        <v>187</v>
      </c>
      <c r="F1" s="394"/>
      <c r="G1" s="394"/>
      <c r="H1" s="394"/>
      <c r="I1" s="394"/>
      <c r="J1" s="394"/>
      <c r="K1" s="1"/>
      <c r="L1" s="1"/>
    </row>
    <row r="2" spans="1:9" ht="37.5" customHeight="1">
      <c r="A2" s="263" t="s">
        <v>143</v>
      </c>
      <c r="B2" s="263"/>
      <c r="C2" s="263"/>
      <c r="D2" s="263"/>
      <c r="E2" s="263"/>
      <c r="F2" s="263"/>
      <c r="G2" s="263"/>
      <c r="H2" s="263"/>
      <c r="I2" s="62"/>
    </row>
    <row r="3" spans="1:12" ht="25.5" customHeight="1">
      <c r="A3" s="245" t="s">
        <v>533</v>
      </c>
      <c r="B3" s="255" t="s">
        <v>144</v>
      </c>
      <c r="C3" s="255" t="s">
        <v>529</v>
      </c>
      <c r="D3" s="255" t="s">
        <v>578</v>
      </c>
      <c r="E3" s="254" t="s">
        <v>556</v>
      </c>
      <c r="F3" s="254" t="s">
        <v>561</v>
      </c>
      <c r="G3" s="254" t="s">
        <v>562</v>
      </c>
      <c r="H3" s="254" t="s">
        <v>563</v>
      </c>
      <c r="I3" s="254" t="s">
        <v>564</v>
      </c>
      <c r="J3" s="254" t="s">
        <v>565</v>
      </c>
      <c r="K3" s="254" t="s">
        <v>566</v>
      </c>
      <c r="L3" s="254" t="s">
        <v>567</v>
      </c>
    </row>
    <row r="4" spans="1:12" ht="25.5" customHeight="1">
      <c r="A4" s="245"/>
      <c r="B4" s="255"/>
      <c r="C4" s="255"/>
      <c r="D4" s="255"/>
      <c r="E4" s="254"/>
      <c r="F4" s="254"/>
      <c r="G4" s="254"/>
      <c r="H4" s="254"/>
      <c r="I4" s="254"/>
      <c r="J4" s="254"/>
      <c r="K4" s="254"/>
      <c r="L4" s="254"/>
    </row>
    <row r="5" spans="1:12" ht="25.5" customHeight="1">
      <c r="A5" s="245"/>
      <c r="B5" s="255"/>
      <c r="C5" s="255"/>
      <c r="D5" s="255"/>
      <c r="E5" s="254"/>
      <c r="F5" s="254"/>
      <c r="G5" s="254"/>
      <c r="H5" s="254"/>
      <c r="I5" s="254"/>
      <c r="J5" s="254"/>
      <c r="K5" s="254"/>
      <c r="L5" s="254"/>
    </row>
    <row r="6" spans="1:12" ht="27" customHeight="1">
      <c r="A6" s="325" t="s">
        <v>201</v>
      </c>
      <c r="B6" s="326"/>
      <c r="C6" s="326"/>
      <c r="D6" s="326"/>
      <c r="E6" s="326"/>
      <c r="F6" s="326"/>
      <c r="G6" s="326"/>
      <c r="H6" s="326"/>
      <c r="I6" s="326"/>
      <c r="J6" s="326"/>
      <c r="K6" s="1"/>
      <c r="L6" s="1"/>
    </row>
    <row r="7" spans="1:12" ht="93.75" customHeight="1">
      <c r="A7" s="30" t="s">
        <v>244</v>
      </c>
      <c r="B7" s="91" t="s">
        <v>379</v>
      </c>
      <c r="C7" s="30" t="s">
        <v>84</v>
      </c>
      <c r="D7" s="30" t="s">
        <v>392</v>
      </c>
      <c r="E7" s="30">
        <v>5</v>
      </c>
      <c r="F7" s="30">
        <v>5</v>
      </c>
      <c r="G7" s="30">
        <v>5</v>
      </c>
      <c r="H7" s="30">
        <v>5</v>
      </c>
      <c r="I7" s="30">
        <v>5</v>
      </c>
      <c r="J7" s="30">
        <v>5</v>
      </c>
      <c r="K7" s="30">
        <v>5</v>
      </c>
      <c r="L7" s="30">
        <v>5</v>
      </c>
    </row>
    <row r="8" spans="1:12" ht="75" customHeight="1">
      <c r="A8" s="35" t="s">
        <v>245</v>
      </c>
      <c r="B8" s="131" t="s">
        <v>380</v>
      </c>
      <c r="C8" s="30" t="s">
        <v>84</v>
      </c>
      <c r="D8" s="30" t="s">
        <v>392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30">
        <v>5</v>
      </c>
      <c r="K8" s="30">
        <v>5</v>
      </c>
      <c r="L8" s="30">
        <v>5</v>
      </c>
    </row>
    <row r="9" spans="1:12" ht="96" customHeight="1">
      <c r="A9" s="35" t="s">
        <v>246</v>
      </c>
      <c r="B9" s="131" t="s">
        <v>381</v>
      </c>
      <c r="C9" s="30" t="s">
        <v>84</v>
      </c>
      <c r="D9" s="30" t="s">
        <v>393</v>
      </c>
      <c r="E9" s="14">
        <v>5</v>
      </c>
      <c r="F9" s="14">
        <v>5</v>
      </c>
      <c r="G9" s="14">
        <v>5</v>
      </c>
      <c r="H9" s="14">
        <v>5</v>
      </c>
      <c r="I9" s="14">
        <v>5</v>
      </c>
      <c r="J9" s="30">
        <v>5</v>
      </c>
      <c r="K9" s="30">
        <v>5</v>
      </c>
      <c r="L9" s="30">
        <v>5</v>
      </c>
    </row>
    <row r="10" spans="1:12" ht="113.25" customHeight="1">
      <c r="A10" s="35" t="s">
        <v>247</v>
      </c>
      <c r="B10" s="78" t="s">
        <v>394</v>
      </c>
      <c r="C10" s="30" t="s">
        <v>84</v>
      </c>
      <c r="D10" s="30" t="s">
        <v>393</v>
      </c>
      <c r="E10" s="14">
        <v>5</v>
      </c>
      <c r="F10" s="14">
        <v>5</v>
      </c>
      <c r="G10" s="14">
        <v>5</v>
      </c>
      <c r="H10" s="14">
        <v>5</v>
      </c>
      <c r="I10" s="14">
        <v>5</v>
      </c>
      <c r="J10" s="30">
        <v>5</v>
      </c>
      <c r="K10" s="30">
        <v>5</v>
      </c>
      <c r="L10" s="30">
        <v>5</v>
      </c>
    </row>
    <row r="11" spans="1:12" ht="72" customHeight="1">
      <c r="A11" s="35" t="s">
        <v>248</v>
      </c>
      <c r="B11" s="131" t="s">
        <v>382</v>
      </c>
      <c r="C11" s="30" t="s">
        <v>84</v>
      </c>
      <c r="D11" s="30" t="s">
        <v>392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30">
        <v>5</v>
      </c>
      <c r="K11" s="30">
        <v>5</v>
      </c>
      <c r="L11" s="30">
        <v>5</v>
      </c>
    </row>
    <row r="12" spans="1:9" ht="53.25" customHeight="1">
      <c r="A12" s="106"/>
      <c r="B12" s="68"/>
      <c r="C12" s="68"/>
      <c r="G12" s="258"/>
      <c r="H12" s="258"/>
      <c r="I12" s="62"/>
    </row>
  </sheetData>
  <sheetProtection/>
  <mergeCells count="16">
    <mergeCell ref="L3:L5"/>
    <mergeCell ref="E1:J1"/>
    <mergeCell ref="J3:J5"/>
    <mergeCell ref="K3:K5"/>
    <mergeCell ref="I3:I5"/>
    <mergeCell ref="E3:E5"/>
    <mergeCell ref="G12:H12"/>
    <mergeCell ref="A2:H2"/>
    <mergeCell ref="F3:F5"/>
    <mergeCell ref="G3:G5"/>
    <mergeCell ref="H3:H5"/>
    <mergeCell ref="A6:J6"/>
    <mergeCell ref="A3:A5"/>
    <mergeCell ref="B3:B5"/>
    <mergeCell ref="C3:C5"/>
    <mergeCell ref="D3:D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2" r:id="rId1"/>
  <headerFooter differentFirst="1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2"/>
  <sheetViews>
    <sheetView view="pageBreakPreview" zoomScale="66" zoomScaleNormal="55" zoomScaleSheetLayoutView="66" zoomScalePageLayoutView="0" workbookViewId="0" topLeftCell="E1">
      <selection activeCell="A8" sqref="A8:P8"/>
    </sheetView>
  </sheetViews>
  <sheetFormatPr defaultColWidth="9.00390625" defaultRowHeight="12.75"/>
  <cols>
    <col min="1" max="1" width="8.375" style="6" customWidth="1"/>
    <col min="2" max="2" width="75.1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9.25390625" style="7" customWidth="1"/>
    <col min="8" max="15" width="18.75390625" style="1" customWidth="1"/>
    <col min="16" max="16" width="40.625" style="157" customWidth="1"/>
    <col min="17" max="17" width="8.125" style="1" customWidth="1"/>
    <col min="18" max="18" width="25.25390625" style="1" customWidth="1"/>
    <col min="19" max="16384" width="9.125" style="1" customWidth="1"/>
  </cols>
  <sheetData>
    <row r="1" spans="1:16" s="3" customFormat="1" ht="114.75" customHeight="1">
      <c r="A1" s="2"/>
      <c r="B1" s="5"/>
      <c r="C1" s="4"/>
      <c r="D1" s="4"/>
      <c r="E1" s="4"/>
      <c r="F1" s="4"/>
      <c r="G1" s="4"/>
      <c r="H1" s="395"/>
      <c r="I1" s="395"/>
      <c r="O1" s="394" t="s">
        <v>188</v>
      </c>
      <c r="P1" s="394"/>
    </row>
    <row r="2" spans="1:16" s="3" customFormat="1" ht="36" customHeight="1">
      <c r="A2" s="341" t="s">
        <v>32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s="3" customFormat="1" ht="32.25" customHeight="1">
      <c r="A3" s="254" t="s">
        <v>533</v>
      </c>
      <c r="B3" s="254" t="s">
        <v>547</v>
      </c>
      <c r="C3" s="254" t="s">
        <v>22</v>
      </c>
      <c r="D3" s="254" t="s">
        <v>21</v>
      </c>
      <c r="E3" s="254"/>
      <c r="F3" s="254"/>
      <c r="G3" s="254"/>
      <c r="H3" s="254" t="s">
        <v>26</v>
      </c>
      <c r="I3" s="254"/>
      <c r="J3" s="254"/>
      <c r="K3" s="254"/>
      <c r="L3" s="254"/>
      <c r="M3" s="254"/>
      <c r="N3" s="254"/>
      <c r="O3" s="254"/>
      <c r="P3" s="305" t="s">
        <v>33</v>
      </c>
    </row>
    <row r="4" spans="1:16" s="3" customFormat="1" ht="37.5" customHeight="1">
      <c r="A4" s="254"/>
      <c r="B4" s="254"/>
      <c r="C4" s="254"/>
      <c r="D4" s="11" t="s">
        <v>22</v>
      </c>
      <c r="E4" s="11" t="s">
        <v>23</v>
      </c>
      <c r="F4" s="11" t="s">
        <v>24</v>
      </c>
      <c r="G4" s="11" t="s">
        <v>25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27</v>
      </c>
      <c r="P4" s="305"/>
    </row>
    <row r="5" spans="1:16" ht="27" customHeight="1">
      <c r="A5" s="305" t="s">
        <v>405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16" ht="27" customHeight="1">
      <c r="A6" s="329" t="s">
        <v>395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53"/>
    </row>
    <row r="7" spans="1:16" ht="192" customHeight="1">
      <c r="A7" s="83" t="s">
        <v>91</v>
      </c>
      <c r="B7" s="11" t="s">
        <v>396</v>
      </c>
      <c r="C7" s="11" t="s">
        <v>397</v>
      </c>
      <c r="D7" s="83" t="s">
        <v>390</v>
      </c>
      <c r="E7" s="11" t="s">
        <v>79</v>
      </c>
      <c r="F7" s="99" t="s">
        <v>308</v>
      </c>
      <c r="G7" s="83" t="s">
        <v>319</v>
      </c>
      <c r="H7" s="156">
        <v>2492.32</v>
      </c>
      <c r="I7" s="156">
        <v>1981.5</v>
      </c>
      <c r="J7" s="156">
        <v>2011</v>
      </c>
      <c r="K7" s="156">
        <v>2238.3</v>
      </c>
      <c r="L7" s="156">
        <v>2551.6</v>
      </c>
      <c r="M7" s="156">
        <v>2736.7</v>
      </c>
      <c r="N7" s="156">
        <v>2736.7</v>
      </c>
      <c r="O7" s="156">
        <f>SUM(H7:N7)</f>
        <v>16748.12</v>
      </c>
      <c r="P7" s="122" t="s">
        <v>398</v>
      </c>
    </row>
    <row r="8" spans="1:16" ht="48.75" customHeight="1">
      <c r="A8" s="410" t="s">
        <v>402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2"/>
    </row>
    <row r="9" spans="1:16" ht="113.25" customHeight="1">
      <c r="A9" s="413" t="s">
        <v>151</v>
      </c>
      <c r="B9" s="82" t="s">
        <v>399</v>
      </c>
      <c r="C9" s="112" t="s">
        <v>397</v>
      </c>
      <c r="D9" s="99" t="s">
        <v>390</v>
      </c>
      <c r="E9" s="112" t="s">
        <v>79</v>
      </c>
      <c r="F9" s="99" t="s">
        <v>307</v>
      </c>
      <c r="G9" s="83" t="s">
        <v>320</v>
      </c>
      <c r="H9" s="155">
        <v>3443.29</v>
      </c>
      <c r="I9" s="155">
        <v>3961.2</v>
      </c>
      <c r="J9" s="155">
        <v>4732.6</v>
      </c>
      <c r="K9" s="155">
        <v>4836.3</v>
      </c>
      <c r="L9" s="155">
        <v>4872.8</v>
      </c>
      <c r="M9" s="155">
        <v>4639.8</v>
      </c>
      <c r="N9" s="155">
        <v>4639.8</v>
      </c>
      <c r="O9" s="156">
        <f>SUM(H9:N9)</f>
        <v>31125.79</v>
      </c>
      <c r="P9" s="281" t="s">
        <v>400</v>
      </c>
    </row>
    <row r="10" spans="1:16" ht="73.5" customHeight="1">
      <c r="A10" s="414"/>
      <c r="B10" s="82" t="s">
        <v>254</v>
      </c>
      <c r="C10" s="112" t="s">
        <v>397</v>
      </c>
      <c r="D10" s="113" t="s">
        <v>390</v>
      </c>
      <c r="E10" s="112" t="s">
        <v>79</v>
      </c>
      <c r="F10" s="99" t="s">
        <v>322</v>
      </c>
      <c r="G10" s="35" t="s">
        <v>76</v>
      </c>
      <c r="H10" s="155"/>
      <c r="I10" s="155">
        <v>37.5</v>
      </c>
      <c r="J10" s="155"/>
      <c r="K10" s="155"/>
      <c r="L10" s="155"/>
      <c r="M10" s="155"/>
      <c r="N10" s="155"/>
      <c r="O10" s="156">
        <f>SUM(H10:N10)</f>
        <v>37.5</v>
      </c>
      <c r="P10" s="309"/>
    </row>
    <row r="11" spans="1:16" ht="73.5" customHeight="1">
      <c r="A11" s="415"/>
      <c r="B11" s="82" t="s">
        <v>321</v>
      </c>
      <c r="C11" s="112" t="s">
        <v>397</v>
      </c>
      <c r="D11" s="113" t="s">
        <v>390</v>
      </c>
      <c r="E11" s="112" t="s">
        <v>79</v>
      </c>
      <c r="F11" s="99" t="s">
        <v>323</v>
      </c>
      <c r="G11" s="35" t="s">
        <v>76</v>
      </c>
      <c r="H11" s="155"/>
      <c r="I11" s="155"/>
      <c r="J11" s="155">
        <v>17.8</v>
      </c>
      <c r="K11" s="155">
        <v>74.7</v>
      </c>
      <c r="L11" s="155"/>
      <c r="M11" s="155"/>
      <c r="N11" s="155"/>
      <c r="O11" s="156">
        <f>SUM(H11:N11)</f>
        <v>92.5</v>
      </c>
      <c r="P11" s="309"/>
    </row>
    <row r="12" spans="1:16" ht="73.5" customHeight="1">
      <c r="A12" s="113" t="s">
        <v>112</v>
      </c>
      <c r="B12" s="144" t="s">
        <v>95</v>
      </c>
      <c r="C12" s="112" t="s">
        <v>397</v>
      </c>
      <c r="D12" s="113" t="s">
        <v>390</v>
      </c>
      <c r="E12" s="112" t="s">
        <v>79</v>
      </c>
      <c r="F12" s="99" t="s">
        <v>309</v>
      </c>
      <c r="G12" s="83" t="s">
        <v>324</v>
      </c>
      <c r="H12" s="155">
        <v>202.81</v>
      </c>
      <c r="I12" s="155">
        <v>312</v>
      </c>
      <c r="J12" s="155">
        <v>490.6</v>
      </c>
      <c r="K12" s="155">
        <v>523</v>
      </c>
      <c r="L12" s="155">
        <v>367.8</v>
      </c>
      <c r="M12" s="155">
        <v>494.6</v>
      </c>
      <c r="N12" s="155">
        <v>494.6</v>
      </c>
      <c r="O12" s="156">
        <f>SUM(H12:N12)</f>
        <v>2885.41</v>
      </c>
      <c r="P12" s="309"/>
    </row>
    <row r="13" spans="1:16" ht="73.5" customHeight="1">
      <c r="A13" s="113" t="s">
        <v>432</v>
      </c>
      <c r="B13" s="144" t="s">
        <v>95</v>
      </c>
      <c r="C13" s="112" t="s">
        <v>397</v>
      </c>
      <c r="D13" s="113" t="s">
        <v>390</v>
      </c>
      <c r="E13" s="112" t="s">
        <v>79</v>
      </c>
      <c r="F13" s="99" t="s">
        <v>434</v>
      </c>
      <c r="G13" s="83" t="s">
        <v>324</v>
      </c>
      <c r="H13" s="155"/>
      <c r="I13" s="155"/>
      <c r="J13" s="155"/>
      <c r="K13" s="155"/>
      <c r="L13" s="155">
        <v>66.8</v>
      </c>
      <c r="M13" s="155"/>
      <c r="N13" s="155"/>
      <c r="O13" s="156"/>
      <c r="P13" s="282"/>
    </row>
    <row r="14" spans="1:16" ht="86.25" customHeight="1">
      <c r="A14" s="113" t="s">
        <v>433</v>
      </c>
      <c r="B14" s="122" t="s">
        <v>401</v>
      </c>
      <c r="C14" s="112" t="s">
        <v>397</v>
      </c>
      <c r="D14" s="99" t="s">
        <v>390</v>
      </c>
      <c r="E14" s="112" t="s">
        <v>79</v>
      </c>
      <c r="F14" s="99" t="s">
        <v>306</v>
      </c>
      <c r="G14" s="35" t="s">
        <v>76</v>
      </c>
      <c r="H14" s="155"/>
      <c r="I14" s="155">
        <v>47.2</v>
      </c>
      <c r="J14" s="155">
        <v>50</v>
      </c>
      <c r="K14" s="155">
        <v>50.3</v>
      </c>
      <c r="L14" s="155">
        <v>60</v>
      </c>
      <c r="M14" s="155">
        <v>60</v>
      </c>
      <c r="N14" s="155">
        <v>60</v>
      </c>
      <c r="O14" s="156">
        <f>SUM(H14:N14)</f>
        <v>327.5</v>
      </c>
      <c r="P14" s="82" t="s">
        <v>332</v>
      </c>
    </row>
    <row r="15" spans="1:16" s="64" customFormat="1" ht="22.5" customHeight="1">
      <c r="A15" s="371" t="s">
        <v>34</v>
      </c>
      <c r="B15" s="371"/>
      <c r="C15" s="11"/>
      <c r="D15" s="83"/>
      <c r="E15" s="11"/>
      <c r="F15" s="11"/>
      <c r="G15" s="11"/>
      <c r="H15" s="155">
        <f>SUM(H7:H14)</f>
        <v>6138.42</v>
      </c>
      <c r="I15" s="155">
        <f aca="true" t="shared" si="0" ref="I15:O15">SUM(I7:I14)</f>
        <v>6339.4</v>
      </c>
      <c r="J15" s="155">
        <f t="shared" si="0"/>
        <v>7302</v>
      </c>
      <c r="K15" s="155">
        <f t="shared" si="0"/>
        <v>7722.6</v>
      </c>
      <c r="L15" s="155">
        <f t="shared" si="0"/>
        <v>7919</v>
      </c>
      <c r="M15" s="155">
        <f t="shared" si="0"/>
        <v>7931.1</v>
      </c>
      <c r="N15" s="155">
        <f t="shared" si="0"/>
        <v>7931.1</v>
      </c>
      <c r="O15" s="155">
        <f t="shared" si="0"/>
        <v>51216.82</v>
      </c>
      <c r="P15" s="85"/>
    </row>
    <row r="16" spans="1:16" ht="39" customHeight="1">
      <c r="A16" s="178"/>
      <c r="B16" s="364" t="s">
        <v>265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</row>
    <row r="17" spans="1:16" ht="15.75">
      <c r="A17" s="16"/>
      <c r="B17" s="86"/>
      <c r="C17" s="389" t="s">
        <v>554</v>
      </c>
      <c r="D17" s="389"/>
      <c r="E17" s="389"/>
      <c r="F17" s="389"/>
      <c r="G17" s="389"/>
      <c r="H17" s="162"/>
      <c r="I17" s="162"/>
      <c r="J17" s="162"/>
      <c r="K17" s="162"/>
      <c r="L17" s="162"/>
      <c r="M17" s="162"/>
      <c r="N17" s="162"/>
      <c r="O17" s="162"/>
      <c r="P17" s="1"/>
    </row>
    <row r="18" spans="1:16" ht="15.75">
      <c r="A18" s="16"/>
      <c r="B18" s="86"/>
      <c r="C18" s="389" t="s">
        <v>536</v>
      </c>
      <c r="D18" s="389"/>
      <c r="E18" s="389"/>
      <c r="F18" s="389"/>
      <c r="G18" s="389"/>
      <c r="H18" s="162"/>
      <c r="I18" s="162"/>
      <c r="J18" s="162"/>
      <c r="K18" s="162"/>
      <c r="L18" s="162">
        <f>L13</f>
        <v>66.8</v>
      </c>
      <c r="M18" s="162"/>
      <c r="N18" s="162"/>
      <c r="O18" s="162"/>
      <c r="P18" s="1"/>
    </row>
    <row r="19" spans="1:16" ht="15.75">
      <c r="A19" s="16"/>
      <c r="B19" s="86"/>
      <c r="C19" s="389" t="s">
        <v>378</v>
      </c>
      <c r="D19" s="389"/>
      <c r="E19" s="389"/>
      <c r="F19" s="389"/>
      <c r="G19" s="389"/>
      <c r="H19" s="162">
        <f aca="true" t="shared" si="1" ref="H19:O19">H15</f>
        <v>6138.42</v>
      </c>
      <c r="I19" s="162">
        <f t="shared" si="1"/>
        <v>6339.4</v>
      </c>
      <c r="J19" s="162">
        <f t="shared" si="1"/>
        <v>7302</v>
      </c>
      <c r="K19" s="162">
        <f t="shared" si="1"/>
        <v>7722.6</v>
      </c>
      <c r="L19" s="162">
        <f>L15-L18</f>
        <v>7852.2</v>
      </c>
      <c r="M19" s="162">
        <f t="shared" si="1"/>
        <v>7931.1</v>
      </c>
      <c r="N19" s="162">
        <f>N15</f>
        <v>7931.1</v>
      </c>
      <c r="O19" s="162">
        <f t="shared" si="1"/>
        <v>51216.82</v>
      </c>
      <c r="P19" s="1"/>
    </row>
    <row r="20" spans="1:16" ht="15.75">
      <c r="A20" s="16"/>
      <c r="B20" s="86"/>
      <c r="C20" s="396" t="s">
        <v>34</v>
      </c>
      <c r="D20" s="396"/>
      <c r="E20" s="396"/>
      <c r="F20" s="396"/>
      <c r="G20" s="396"/>
      <c r="H20" s="162">
        <f aca="true" t="shared" si="2" ref="H20:O20">SUM(H17:H19)</f>
        <v>6138.42</v>
      </c>
      <c r="I20" s="162">
        <f t="shared" si="2"/>
        <v>6339.4</v>
      </c>
      <c r="J20" s="162">
        <f t="shared" si="2"/>
        <v>7302</v>
      </c>
      <c r="K20" s="162">
        <f t="shared" si="2"/>
        <v>7722.6</v>
      </c>
      <c r="L20" s="162">
        <f t="shared" si="2"/>
        <v>7919</v>
      </c>
      <c r="M20" s="162">
        <f>SUM(M17:M19)</f>
        <v>7931.1</v>
      </c>
      <c r="N20" s="162">
        <f>SUM(N17:N19)</f>
        <v>7931.1</v>
      </c>
      <c r="O20" s="162">
        <f t="shared" si="2"/>
        <v>51216.82</v>
      </c>
      <c r="P20" s="1"/>
    </row>
    <row r="21" spans="1:16" ht="15.75">
      <c r="A21" s="16"/>
      <c r="B21" s="86"/>
      <c r="C21" s="64"/>
      <c r="D21" s="17"/>
      <c r="E21" s="17"/>
      <c r="F21" s="17"/>
      <c r="G21" s="17"/>
      <c r="H21" s="140"/>
      <c r="I21" s="140"/>
      <c r="J21" s="140"/>
      <c r="K21" s="140"/>
      <c r="L21" s="140"/>
      <c r="M21" s="140"/>
      <c r="N21" s="140"/>
      <c r="O21" s="140"/>
      <c r="P21" s="1"/>
    </row>
    <row r="22" spans="1:16" ht="21.75" customHeight="1">
      <c r="A22" s="16"/>
      <c r="B22" s="397" t="s">
        <v>264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</row>
    <row r="23" spans="1:16" ht="15.75">
      <c r="A23" s="16"/>
      <c r="B23" s="86"/>
      <c r="C23" s="398" t="s">
        <v>389</v>
      </c>
      <c r="D23" s="398"/>
      <c r="E23" s="398"/>
      <c r="F23" s="398"/>
      <c r="G23" s="398"/>
      <c r="H23" s="180">
        <f aca="true" t="shared" si="3" ref="H23:O23">H15</f>
        <v>6138.42</v>
      </c>
      <c r="I23" s="180">
        <f t="shared" si="3"/>
        <v>6339.4</v>
      </c>
      <c r="J23" s="180">
        <f t="shared" si="3"/>
        <v>7302</v>
      </c>
      <c r="K23" s="180">
        <f t="shared" si="3"/>
        <v>7722.6</v>
      </c>
      <c r="L23" s="180">
        <f t="shared" si="3"/>
        <v>7919</v>
      </c>
      <c r="M23" s="180">
        <f>M15</f>
        <v>7931.1</v>
      </c>
      <c r="N23" s="180">
        <f>N15</f>
        <v>7931.1</v>
      </c>
      <c r="O23" s="180">
        <f t="shared" si="3"/>
        <v>51216.82</v>
      </c>
      <c r="P23" s="1"/>
    </row>
    <row r="24" spans="1:16" ht="15.75">
      <c r="A24" s="16"/>
      <c r="B24" s="86"/>
      <c r="C24" s="398" t="s">
        <v>386</v>
      </c>
      <c r="D24" s="398"/>
      <c r="E24" s="398"/>
      <c r="F24" s="398"/>
      <c r="G24" s="398"/>
      <c r="H24" s="180"/>
      <c r="I24" s="180"/>
      <c r="J24" s="180"/>
      <c r="K24" s="180"/>
      <c r="L24" s="180"/>
      <c r="M24" s="180"/>
      <c r="N24" s="180"/>
      <c r="O24" s="180"/>
      <c r="P24" s="1"/>
    </row>
    <row r="25" spans="1:16" ht="33" customHeight="1">
      <c r="A25" s="16"/>
      <c r="B25" s="86"/>
      <c r="C25" s="399" t="s">
        <v>263</v>
      </c>
      <c r="D25" s="400"/>
      <c r="E25" s="400"/>
      <c r="F25" s="400"/>
      <c r="G25" s="401"/>
      <c r="H25" s="181"/>
      <c r="I25" s="181"/>
      <c r="J25" s="181"/>
      <c r="K25" s="181"/>
      <c r="L25" s="181"/>
      <c r="M25" s="181"/>
      <c r="N25" s="181"/>
      <c r="O25" s="181"/>
      <c r="P25" s="1"/>
    </row>
    <row r="26" spans="1:16" ht="15.75">
      <c r="A26" s="16"/>
      <c r="B26" s="86"/>
      <c r="C26" s="396" t="s">
        <v>34</v>
      </c>
      <c r="D26" s="396"/>
      <c r="E26" s="396"/>
      <c r="F26" s="396"/>
      <c r="G26" s="396"/>
      <c r="H26" s="180">
        <f aca="true" t="shared" si="4" ref="H26:O26">SUM(H23:H25)</f>
        <v>6138.42</v>
      </c>
      <c r="I26" s="180">
        <f t="shared" si="4"/>
        <v>6339.4</v>
      </c>
      <c r="J26" s="180">
        <f t="shared" si="4"/>
        <v>7302</v>
      </c>
      <c r="K26" s="180">
        <f t="shared" si="4"/>
        <v>7722.6</v>
      </c>
      <c r="L26" s="180">
        <f t="shared" si="4"/>
        <v>7919</v>
      </c>
      <c r="M26" s="180">
        <f>SUM(M23:M25)</f>
        <v>7931.1</v>
      </c>
      <c r="N26" s="180">
        <f>SUM(N23:N25)</f>
        <v>7931.1</v>
      </c>
      <c r="O26" s="180">
        <f t="shared" si="4"/>
        <v>51216.82</v>
      </c>
      <c r="P26" s="1"/>
    </row>
    <row r="27" spans="1:7" ht="15.75">
      <c r="A27" s="16"/>
      <c r="B27" s="15"/>
      <c r="C27" s="17"/>
      <c r="D27" s="17"/>
      <c r="E27" s="17"/>
      <c r="F27" s="17"/>
      <c r="G27" s="17"/>
    </row>
    <row r="28" spans="1:7" ht="15.75">
      <c r="A28" s="16"/>
      <c r="B28" s="15"/>
      <c r="C28" s="17"/>
      <c r="D28" s="17"/>
      <c r="E28" s="17"/>
      <c r="F28" s="17"/>
      <c r="G28" s="17"/>
    </row>
    <row r="29" spans="1:7" ht="15.75">
      <c r="A29" s="16"/>
      <c r="B29" s="15"/>
      <c r="C29" s="17"/>
      <c r="D29" s="17"/>
      <c r="E29" s="17"/>
      <c r="F29" s="17"/>
      <c r="G29" s="17"/>
    </row>
    <row r="30" spans="1:7" ht="15.75">
      <c r="A30" s="16"/>
      <c r="B30" s="15"/>
      <c r="C30" s="17"/>
      <c r="D30" s="17"/>
      <c r="E30" s="17"/>
      <c r="F30" s="17"/>
      <c r="G30" s="17"/>
    </row>
    <row r="31" spans="1:7" ht="15.75">
      <c r="A31" s="16"/>
      <c r="B31" s="15"/>
      <c r="C31" s="17"/>
      <c r="D31" s="17"/>
      <c r="E31" s="17"/>
      <c r="F31" s="17"/>
      <c r="G31" s="17"/>
    </row>
    <row r="32" spans="1:7" ht="15.75">
      <c r="A32" s="16"/>
      <c r="B32" s="15"/>
      <c r="C32" s="17"/>
      <c r="D32" s="17"/>
      <c r="E32" s="17"/>
      <c r="F32" s="17"/>
      <c r="G32" s="17"/>
    </row>
    <row r="33" spans="1:7" ht="15.75">
      <c r="A33" s="16"/>
      <c r="B33" s="15"/>
      <c r="C33" s="17"/>
      <c r="D33" s="17"/>
      <c r="E33" s="17"/>
      <c r="F33" s="17"/>
      <c r="G33" s="17"/>
    </row>
    <row r="34" spans="1:7" ht="15.75">
      <c r="A34" s="16"/>
      <c r="B34" s="15"/>
      <c r="C34" s="17"/>
      <c r="D34" s="17"/>
      <c r="E34" s="17"/>
      <c r="F34" s="17"/>
      <c r="G34" s="17"/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</sheetData>
  <sheetProtection/>
  <mergeCells count="25">
    <mergeCell ref="B3:B4"/>
    <mergeCell ref="C3:C4"/>
    <mergeCell ref="P3:P4"/>
    <mergeCell ref="D3:G3"/>
    <mergeCell ref="H3:O3"/>
    <mergeCell ref="A9:A11"/>
    <mergeCell ref="B16:P16"/>
    <mergeCell ref="A5:P5"/>
    <mergeCell ref="C24:G24"/>
    <mergeCell ref="P9:P13"/>
    <mergeCell ref="H1:I1"/>
    <mergeCell ref="A6:P6"/>
    <mergeCell ref="O1:P1"/>
    <mergeCell ref="A2:P2"/>
    <mergeCell ref="A3:A4"/>
    <mergeCell ref="C26:G26"/>
    <mergeCell ref="B22:P22"/>
    <mergeCell ref="A8:P8"/>
    <mergeCell ref="C19:G19"/>
    <mergeCell ref="C20:G20"/>
    <mergeCell ref="C18:G18"/>
    <mergeCell ref="A15:B15"/>
    <mergeCell ref="C17:G17"/>
    <mergeCell ref="C23:G23"/>
    <mergeCell ref="C25:G25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3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X17"/>
  <sheetViews>
    <sheetView view="pageBreakPreview" zoomScale="79" zoomScaleSheetLayoutView="79" zoomScalePageLayoutView="0" workbookViewId="0" topLeftCell="C1">
      <selection activeCell="O7" sqref="O7"/>
    </sheetView>
  </sheetViews>
  <sheetFormatPr defaultColWidth="9.00390625" defaultRowHeight="12.75"/>
  <cols>
    <col min="1" max="1" width="5.125" style="13" customWidth="1"/>
    <col min="2" max="2" width="43.37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102" customHeight="1">
      <c r="K1" s="9"/>
      <c r="L1" s="9"/>
      <c r="M1" s="271" t="s">
        <v>361</v>
      </c>
      <c r="N1" s="271"/>
      <c r="O1" s="271"/>
      <c r="P1" s="271"/>
      <c r="Q1" s="271"/>
    </row>
    <row r="2" spans="1:17" ht="34.5" customHeight="1">
      <c r="A2" s="272" t="s">
        <v>137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  <c r="N2" s="273"/>
      <c r="O2" s="273"/>
      <c r="P2" s="273"/>
      <c r="Q2" s="273"/>
    </row>
    <row r="3" spans="1:24" ht="17.25" customHeight="1">
      <c r="A3" s="276" t="s">
        <v>533</v>
      </c>
      <c r="B3" s="276" t="s">
        <v>528</v>
      </c>
      <c r="C3" s="276" t="s">
        <v>529</v>
      </c>
      <c r="D3" s="254" t="s">
        <v>559</v>
      </c>
      <c r="E3" s="254" t="s">
        <v>560</v>
      </c>
      <c r="F3" s="254" t="s">
        <v>555</v>
      </c>
      <c r="G3" s="281" t="s">
        <v>556</v>
      </c>
      <c r="H3" s="274" t="s">
        <v>561</v>
      </c>
      <c r="I3" s="276" t="s">
        <v>562</v>
      </c>
      <c r="J3" s="276" t="s">
        <v>563</v>
      </c>
      <c r="K3" s="277" t="s">
        <v>570</v>
      </c>
      <c r="L3" s="278"/>
      <c r="M3" s="279" t="s">
        <v>571</v>
      </c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33" customHeight="1">
      <c r="A4" s="276"/>
      <c r="B4" s="276"/>
      <c r="C4" s="276"/>
      <c r="D4" s="254"/>
      <c r="E4" s="254"/>
      <c r="F4" s="254"/>
      <c r="G4" s="282"/>
      <c r="H4" s="275"/>
      <c r="I4" s="276"/>
      <c r="J4" s="276"/>
      <c r="K4" s="10" t="s">
        <v>564</v>
      </c>
      <c r="L4" s="10" t="s">
        <v>565</v>
      </c>
      <c r="M4" s="179" t="s">
        <v>566</v>
      </c>
      <c r="N4" s="10" t="s">
        <v>567</v>
      </c>
      <c r="O4" s="10" t="s">
        <v>568</v>
      </c>
      <c r="P4" s="10" t="s">
        <v>569</v>
      </c>
      <c r="Q4" s="46" t="s">
        <v>15</v>
      </c>
      <c r="R4" s="46">
        <v>2024</v>
      </c>
      <c r="S4" s="46">
        <v>2025</v>
      </c>
      <c r="T4" s="46">
        <v>2026</v>
      </c>
      <c r="U4" s="46">
        <v>2027</v>
      </c>
      <c r="V4" s="46">
        <v>2028</v>
      </c>
      <c r="W4" s="46">
        <v>2029</v>
      </c>
      <c r="X4" s="46">
        <v>2030</v>
      </c>
    </row>
    <row r="5" spans="1:20" ht="32.25" customHeight="1">
      <c r="A5" s="285" t="s">
        <v>406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</row>
    <row r="6" spans="1:24" ht="79.5" customHeight="1">
      <c r="A6" s="10">
        <v>1</v>
      </c>
      <c r="B6" s="63" t="s">
        <v>145</v>
      </c>
      <c r="C6" s="14" t="s">
        <v>527</v>
      </c>
      <c r="D6" s="18">
        <v>54.1</v>
      </c>
      <c r="E6" s="40">
        <v>2.34</v>
      </c>
      <c r="F6" s="126">
        <f>(49650+5442+282531+928+1675+13302+20611+2334)/(410700-970)*100</f>
        <v>91.88</v>
      </c>
      <c r="G6" s="126">
        <f>(49650+5442+282531+928+1675+13302+20611+2334)/(410700-970)*100</f>
        <v>91.88</v>
      </c>
      <c r="H6" s="126">
        <v>92</v>
      </c>
      <c r="I6" s="126">
        <v>92.1</v>
      </c>
      <c r="J6" s="126">
        <v>92.2</v>
      </c>
      <c r="K6" s="126">
        <v>92.3</v>
      </c>
      <c r="L6" s="126">
        <v>100</v>
      </c>
      <c r="M6" s="126">
        <v>100</v>
      </c>
      <c r="N6" s="126">
        <v>100</v>
      </c>
      <c r="O6" s="126">
        <v>100</v>
      </c>
      <c r="P6" s="126">
        <v>100</v>
      </c>
      <c r="Q6" s="126">
        <v>100</v>
      </c>
      <c r="R6" s="126">
        <v>100</v>
      </c>
      <c r="S6" s="126">
        <v>100</v>
      </c>
      <c r="T6" s="126">
        <v>100</v>
      </c>
      <c r="U6" s="126">
        <v>100</v>
      </c>
      <c r="V6" s="126">
        <v>100</v>
      </c>
      <c r="W6" s="126">
        <v>100</v>
      </c>
      <c r="X6" s="126">
        <v>100</v>
      </c>
    </row>
    <row r="7" spans="1:24" ht="189" customHeight="1">
      <c r="A7" s="11">
        <v>2</v>
      </c>
      <c r="B7" s="63" t="s">
        <v>427</v>
      </c>
      <c r="C7" s="14" t="s">
        <v>527</v>
      </c>
      <c r="D7" s="30" t="e">
        <f>#REF!</f>
        <v>#REF!</v>
      </c>
      <c r="E7" s="40">
        <v>60.5</v>
      </c>
      <c r="F7" s="14">
        <v>62.2</v>
      </c>
      <c r="G7" s="14">
        <v>71.26</v>
      </c>
      <c r="H7" s="14">
        <v>82.57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</row>
    <row r="8" spans="1:24" ht="129" customHeight="1">
      <c r="A8" s="10">
        <v>3</v>
      </c>
      <c r="B8" s="127" t="s">
        <v>428</v>
      </c>
      <c r="C8" s="30" t="s">
        <v>527</v>
      </c>
      <c r="D8" s="28">
        <v>95.6</v>
      </c>
      <c r="E8" s="39">
        <v>96.7</v>
      </c>
      <c r="F8" s="30">
        <v>1.96</v>
      </c>
      <c r="G8" s="30">
        <v>1.86</v>
      </c>
      <c r="H8" s="30">
        <v>1.82</v>
      </c>
      <c r="I8" s="30">
        <v>5.23</v>
      </c>
      <c r="J8" s="30">
        <v>1.79</v>
      </c>
      <c r="K8" s="30">
        <v>1.8</v>
      </c>
      <c r="L8" s="30">
        <v>1.8</v>
      </c>
      <c r="M8" s="30">
        <v>1.8</v>
      </c>
      <c r="N8" s="30">
        <v>2.1</v>
      </c>
      <c r="O8" s="30">
        <v>2.2</v>
      </c>
      <c r="P8" s="30">
        <v>2.5</v>
      </c>
      <c r="Q8" s="30">
        <v>2.5</v>
      </c>
      <c r="R8" s="30">
        <v>2.5</v>
      </c>
      <c r="S8" s="30">
        <v>2.5</v>
      </c>
      <c r="T8" s="30">
        <v>2.5</v>
      </c>
      <c r="U8" s="30">
        <v>2.5</v>
      </c>
      <c r="V8" s="30">
        <v>2.5</v>
      </c>
      <c r="W8" s="30">
        <v>2.5</v>
      </c>
      <c r="X8" s="30">
        <v>2.5</v>
      </c>
    </row>
    <row r="9" spans="1:24" ht="133.5" customHeight="1">
      <c r="A9" s="10">
        <v>4</v>
      </c>
      <c r="B9" s="63" t="s">
        <v>13</v>
      </c>
      <c r="C9" s="14" t="s">
        <v>527</v>
      </c>
      <c r="D9" s="28"/>
      <c r="E9" s="39"/>
      <c r="F9" s="40">
        <v>7.69</v>
      </c>
      <c r="G9" s="40">
        <v>9.09</v>
      </c>
      <c r="H9" s="40">
        <v>18.2</v>
      </c>
      <c r="I9" s="40">
        <v>80.56</v>
      </c>
      <c r="J9" s="40">
        <v>81.87</v>
      </c>
      <c r="K9" s="40">
        <v>81.87</v>
      </c>
      <c r="L9" s="182">
        <v>81.87</v>
      </c>
      <c r="M9" s="182">
        <v>81.87</v>
      </c>
      <c r="N9" s="182">
        <v>81.87</v>
      </c>
      <c r="O9" s="182">
        <v>81.87</v>
      </c>
      <c r="P9" s="182">
        <v>81.87</v>
      </c>
      <c r="Q9" s="40">
        <v>83.18</v>
      </c>
      <c r="R9" s="40">
        <v>83.18</v>
      </c>
      <c r="S9" s="40">
        <v>83.18</v>
      </c>
      <c r="T9" s="40">
        <v>83.18</v>
      </c>
      <c r="U9" s="40">
        <v>83.18</v>
      </c>
      <c r="V9" s="40">
        <v>83.18</v>
      </c>
      <c r="W9" s="40">
        <v>83.18</v>
      </c>
      <c r="X9" s="40">
        <v>83.18</v>
      </c>
    </row>
    <row r="10" spans="1:17" ht="59.25" customHeight="1">
      <c r="A10" s="280"/>
      <c r="B10" s="280"/>
      <c r="C10" s="280"/>
      <c r="D10" s="280"/>
      <c r="E10" s="280"/>
      <c r="F10" s="9"/>
      <c r="M10" s="283"/>
      <c r="N10" s="283"/>
      <c r="O10" s="283"/>
      <c r="P10" s="283"/>
      <c r="Q10" s="284"/>
    </row>
    <row r="15" spans="4:7" ht="15.75">
      <c r="D15" s="24"/>
      <c r="E15" s="24"/>
      <c r="F15" s="3"/>
      <c r="G15" s="24"/>
    </row>
    <row r="16" spans="4:7" ht="15.75">
      <c r="D16" s="25"/>
      <c r="E16" s="26"/>
      <c r="F16" s="22"/>
      <c r="G16" s="26"/>
    </row>
    <row r="17" spans="4:7" ht="15.75">
      <c r="D17" s="27"/>
      <c r="E17" s="27"/>
      <c r="F17" s="23"/>
      <c r="G17" s="27"/>
    </row>
  </sheetData>
  <sheetProtection/>
  <mergeCells count="17">
    <mergeCell ref="A10:E10"/>
    <mergeCell ref="A3:A4"/>
    <mergeCell ref="G3:G4"/>
    <mergeCell ref="M10:Q10"/>
    <mergeCell ref="C3:C4"/>
    <mergeCell ref="F3:F4"/>
    <mergeCell ref="B3:B4"/>
    <mergeCell ref="E3:E4"/>
    <mergeCell ref="A5:T5"/>
    <mergeCell ref="M1:Q1"/>
    <mergeCell ref="D3:D4"/>
    <mergeCell ref="A2:Q2"/>
    <mergeCell ref="H3:H4"/>
    <mergeCell ref="I3:I4"/>
    <mergeCell ref="J3:J4"/>
    <mergeCell ref="K3:L3"/>
    <mergeCell ref="M3:X3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5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J45"/>
  <sheetViews>
    <sheetView view="pageBreakPreview" zoomScale="93" zoomScaleSheetLayoutView="93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7" sqref="I7:I11"/>
    </sheetView>
  </sheetViews>
  <sheetFormatPr defaultColWidth="9.00390625" defaultRowHeight="12.75"/>
  <cols>
    <col min="1" max="1" width="5.25390625" style="43" customWidth="1"/>
    <col min="2" max="2" width="53.875" style="43" customWidth="1"/>
    <col min="3" max="10" width="17.00390625" style="43" customWidth="1"/>
    <col min="11" max="16384" width="9.125" style="43" customWidth="1"/>
  </cols>
  <sheetData>
    <row r="1" spans="1:10" ht="105" customHeight="1">
      <c r="A1" s="33"/>
      <c r="B1" s="33"/>
      <c r="C1" s="33"/>
      <c r="E1" s="105"/>
      <c r="G1" s="287" t="s">
        <v>262</v>
      </c>
      <c r="H1" s="287"/>
      <c r="I1" s="287"/>
      <c r="J1" s="287"/>
    </row>
    <row r="2" spans="1:10" ht="52.5" customHeight="1">
      <c r="A2" s="288" t="s">
        <v>506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26.25" customHeight="1">
      <c r="A3" s="293" t="s">
        <v>533</v>
      </c>
      <c r="B3" s="293" t="s">
        <v>553</v>
      </c>
      <c r="C3" s="293" t="s">
        <v>549</v>
      </c>
      <c r="D3" s="296" t="s">
        <v>574</v>
      </c>
      <c r="E3" s="297"/>
      <c r="F3" s="297"/>
      <c r="G3" s="297"/>
      <c r="H3" s="297"/>
      <c r="I3" s="297"/>
      <c r="J3" s="298"/>
    </row>
    <row r="4" spans="1:10" ht="45.75" customHeight="1">
      <c r="A4" s="294"/>
      <c r="B4" s="294"/>
      <c r="C4" s="294"/>
      <c r="D4" s="281" t="s">
        <v>555</v>
      </c>
      <c r="E4" s="281" t="s">
        <v>556</v>
      </c>
      <c r="F4" s="281" t="s">
        <v>561</v>
      </c>
      <c r="G4" s="281" t="s">
        <v>562</v>
      </c>
      <c r="H4" s="281" t="s">
        <v>563</v>
      </c>
      <c r="I4" s="299" t="s">
        <v>564</v>
      </c>
      <c r="J4" s="104" t="s">
        <v>133</v>
      </c>
    </row>
    <row r="5" spans="1:10" ht="20.25" customHeight="1">
      <c r="A5" s="295"/>
      <c r="B5" s="295"/>
      <c r="C5" s="295"/>
      <c r="D5" s="282"/>
      <c r="E5" s="282"/>
      <c r="F5" s="282"/>
      <c r="G5" s="282"/>
      <c r="H5" s="282"/>
      <c r="I5" s="300"/>
      <c r="J5" s="48" t="s">
        <v>564</v>
      </c>
    </row>
    <row r="6" spans="1:10" ht="21" customHeight="1">
      <c r="A6" s="289" t="s">
        <v>388</v>
      </c>
      <c r="B6" s="290"/>
      <c r="C6" s="290"/>
      <c r="D6" s="290"/>
      <c r="E6" s="290"/>
      <c r="F6" s="290"/>
      <c r="G6" s="290"/>
      <c r="H6" s="290"/>
      <c r="I6" s="290"/>
      <c r="J6" s="291"/>
    </row>
    <row r="7" spans="1:10" s="116" customFormat="1" ht="15.75">
      <c r="A7" s="115">
        <v>1</v>
      </c>
      <c r="B7" s="133" t="s">
        <v>505</v>
      </c>
      <c r="C7" s="114">
        <v>0</v>
      </c>
      <c r="D7" s="114">
        <v>0</v>
      </c>
      <c r="E7" s="114"/>
      <c r="F7" s="161">
        <v>103383.3</v>
      </c>
      <c r="G7" s="114">
        <f>G11+G10</f>
        <v>83928.5</v>
      </c>
      <c r="H7" s="161">
        <f>H11+H10</f>
        <v>45263.8</v>
      </c>
      <c r="I7" s="200">
        <f>I11+I10</f>
        <v>8404.8</v>
      </c>
      <c r="J7" s="114">
        <v>0</v>
      </c>
    </row>
    <row r="8" spans="1:10" s="116" customFormat="1" ht="14.25" customHeight="1">
      <c r="A8" s="115"/>
      <c r="B8" s="117" t="s">
        <v>537</v>
      </c>
      <c r="C8" s="114">
        <v>0</v>
      </c>
      <c r="D8" s="114">
        <v>0</v>
      </c>
      <c r="E8" s="114"/>
      <c r="F8" s="114"/>
      <c r="G8" s="114">
        <v>0</v>
      </c>
      <c r="H8" s="114">
        <v>0</v>
      </c>
      <c r="I8" s="201"/>
      <c r="J8" s="114">
        <v>0</v>
      </c>
    </row>
    <row r="9" spans="1:10" s="116" customFormat="1" ht="15.75" customHeight="1">
      <c r="A9" s="115"/>
      <c r="B9" s="117" t="s">
        <v>535</v>
      </c>
      <c r="C9" s="114">
        <v>0</v>
      </c>
      <c r="D9" s="114">
        <v>0</v>
      </c>
      <c r="E9" s="114"/>
      <c r="F9" s="114">
        <v>0</v>
      </c>
      <c r="G9" s="114">
        <v>0</v>
      </c>
      <c r="H9" s="114">
        <v>0</v>
      </c>
      <c r="I9" s="201"/>
      <c r="J9" s="114">
        <v>0</v>
      </c>
    </row>
    <row r="10" spans="1:10" s="116" customFormat="1" ht="16.5" customHeight="1">
      <c r="A10" s="115"/>
      <c r="B10" s="117" t="s">
        <v>536</v>
      </c>
      <c r="C10" s="114">
        <v>0</v>
      </c>
      <c r="D10" s="114">
        <v>0</v>
      </c>
      <c r="E10" s="114"/>
      <c r="F10" s="161">
        <v>102866.4</v>
      </c>
      <c r="G10" s="114">
        <v>83271.8</v>
      </c>
      <c r="H10" s="161">
        <v>45103.6</v>
      </c>
      <c r="I10" s="200">
        <v>7640.7</v>
      </c>
      <c r="J10" s="114">
        <v>0</v>
      </c>
    </row>
    <row r="11" spans="2:10" s="116" customFormat="1" ht="15.75">
      <c r="B11" s="117" t="s">
        <v>387</v>
      </c>
      <c r="C11" s="114">
        <v>0</v>
      </c>
      <c r="D11" s="114">
        <v>0</v>
      </c>
      <c r="E11" s="114"/>
      <c r="F11" s="161">
        <v>516.9</v>
      </c>
      <c r="G11" s="114">
        <v>656.7</v>
      </c>
      <c r="H11" s="161">
        <v>160.2</v>
      </c>
      <c r="I11" s="200">
        <v>764.1</v>
      </c>
      <c r="J11" s="114">
        <v>0</v>
      </c>
    </row>
    <row r="12" spans="1:10" s="116" customFormat="1" ht="17.25" customHeight="1">
      <c r="A12" s="115"/>
      <c r="B12" s="117" t="s">
        <v>138</v>
      </c>
      <c r="C12" s="114">
        <v>0</v>
      </c>
      <c r="D12" s="114">
        <v>0</v>
      </c>
      <c r="E12" s="114"/>
      <c r="F12" s="114">
        <v>0</v>
      </c>
      <c r="G12" s="114">
        <v>0</v>
      </c>
      <c r="H12" s="114">
        <v>0</v>
      </c>
      <c r="I12" s="114"/>
      <c r="J12" s="114">
        <v>0</v>
      </c>
    </row>
    <row r="13" spans="1:10" s="116" customFormat="1" ht="15.75">
      <c r="A13" s="115"/>
      <c r="B13" s="133"/>
      <c r="C13" s="114"/>
      <c r="D13" s="114"/>
      <c r="E13" s="114"/>
      <c r="F13" s="114"/>
      <c r="G13" s="114"/>
      <c r="H13" s="114"/>
      <c r="I13" s="114"/>
      <c r="J13" s="114"/>
    </row>
    <row r="14" spans="1:10" s="116" customFormat="1" ht="15.75">
      <c r="A14" s="115"/>
      <c r="B14" s="117"/>
      <c r="C14" s="114"/>
      <c r="E14" s="114"/>
      <c r="F14" s="114"/>
      <c r="G14" s="114"/>
      <c r="H14" s="114"/>
      <c r="I14" s="114"/>
      <c r="J14" s="114"/>
    </row>
    <row r="15" spans="1:10" ht="15.75" customHeight="1">
      <c r="A15" s="49"/>
      <c r="B15" s="51"/>
      <c r="C15" s="50"/>
      <c r="D15" s="50"/>
      <c r="E15" s="50"/>
      <c r="F15" s="50"/>
      <c r="G15" s="50"/>
      <c r="H15" s="50"/>
      <c r="I15" s="50"/>
      <c r="J15" s="95"/>
    </row>
    <row r="16" spans="1:10" ht="14.25" customHeight="1">
      <c r="A16" s="49"/>
      <c r="B16" s="51"/>
      <c r="C16" s="50"/>
      <c r="D16" s="50"/>
      <c r="E16" s="50"/>
      <c r="F16" s="50"/>
      <c r="G16" s="50"/>
      <c r="H16" s="50"/>
      <c r="I16" s="50"/>
      <c r="J16" s="95"/>
    </row>
    <row r="17" spans="1:9" ht="14.25" customHeight="1" hidden="1">
      <c r="A17" s="52"/>
      <c r="B17" s="53"/>
      <c r="C17" s="172" t="s">
        <v>558</v>
      </c>
      <c r="D17" s="54">
        <v>873445.6</v>
      </c>
      <c r="E17" s="54">
        <v>796955.7</v>
      </c>
      <c r="F17" s="54">
        <v>1129979.5</v>
      </c>
      <c r="G17" s="54">
        <v>2680746.2</v>
      </c>
      <c r="H17" s="55"/>
      <c r="I17" s="55"/>
    </row>
    <row r="18" spans="1:9" ht="14.25" customHeight="1" hidden="1">
      <c r="A18" s="52"/>
      <c r="B18" s="53"/>
      <c r="C18" s="172" t="s">
        <v>557</v>
      </c>
      <c r="D18" s="54" t="e">
        <f>D17-#REF!</f>
        <v>#REF!</v>
      </c>
      <c r="E18" s="54" t="e">
        <f>E17-#REF!</f>
        <v>#REF!</v>
      </c>
      <c r="F18" s="54" t="e">
        <f>F17-#REF!</f>
        <v>#REF!</v>
      </c>
      <c r="G18" s="54" t="e">
        <f>G17-#REF!</f>
        <v>#REF!</v>
      </c>
      <c r="H18" s="55"/>
      <c r="I18" s="55"/>
    </row>
    <row r="19" spans="1:10" ht="49.5" customHeight="1">
      <c r="A19" s="42"/>
      <c r="D19" s="44"/>
      <c r="E19" s="44"/>
      <c r="H19" s="292"/>
      <c r="I19" s="292"/>
      <c r="J19" s="292"/>
    </row>
    <row r="20" spans="1:4" ht="15.75">
      <c r="A20" s="56"/>
      <c r="B20" s="32"/>
      <c r="C20" s="33"/>
      <c r="D20" s="33"/>
    </row>
    <row r="21" spans="1:4" ht="15.75">
      <c r="A21" s="33"/>
      <c r="B21" s="32"/>
      <c r="C21" s="33"/>
      <c r="D21" s="33"/>
    </row>
    <row r="22" spans="2:4" ht="15.75">
      <c r="B22" s="32"/>
      <c r="C22" s="33"/>
      <c r="D22" s="33"/>
    </row>
    <row r="23" spans="1:4" ht="15.75">
      <c r="A23" s="33"/>
      <c r="B23" s="32"/>
      <c r="C23" s="33"/>
      <c r="D23" s="33"/>
    </row>
    <row r="24" ht="15.75">
      <c r="B24" s="32"/>
    </row>
    <row r="25" ht="15.75">
      <c r="B25" s="32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  <row r="32" ht="15.75">
      <c r="B32" s="32"/>
    </row>
    <row r="33" ht="15.75">
      <c r="B33" s="32"/>
    </row>
    <row r="34" ht="15.75">
      <c r="B34" s="32"/>
    </row>
    <row r="35" ht="15.75">
      <c r="B35" s="32"/>
    </row>
    <row r="36" ht="15.75">
      <c r="B36" s="32"/>
    </row>
    <row r="37" ht="15.75">
      <c r="B37" s="32"/>
    </row>
    <row r="38" ht="15.75">
      <c r="B38" s="32"/>
    </row>
    <row r="39" ht="15.75">
      <c r="B39" s="32"/>
    </row>
    <row r="40" ht="15.75">
      <c r="B40" s="32"/>
    </row>
    <row r="41" ht="15.75">
      <c r="B41" s="32"/>
    </row>
    <row r="42" ht="15.75">
      <c r="B42" s="32"/>
    </row>
    <row r="43" ht="15.75">
      <c r="B43" s="32"/>
    </row>
    <row r="44" ht="15.75">
      <c r="B44" s="32"/>
    </row>
    <row r="45" ht="15.75">
      <c r="B45" s="32"/>
    </row>
  </sheetData>
  <sheetProtection/>
  <autoFilter ref="A5:J5"/>
  <mergeCells count="14">
    <mergeCell ref="A6:J6"/>
    <mergeCell ref="H19:J19"/>
    <mergeCell ref="A3:A5"/>
    <mergeCell ref="B3:B5"/>
    <mergeCell ref="C3:C5"/>
    <mergeCell ref="D3:J3"/>
    <mergeCell ref="D4:D5"/>
    <mergeCell ref="I4:I5"/>
    <mergeCell ref="E4:E5"/>
    <mergeCell ref="F4:F5"/>
    <mergeCell ref="G4:G5"/>
    <mergeCell ref="H4:H5"/>
    <mergeCell ref="G1:J1"/>
    <mergeCell ref="A2:J2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73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94" zoomScaleSheetLayoutView="94" zoomScalePageLayoutView="0" workbookViewId="0" topLeftCell="A1">
      <selection activeCell="L5" sqref="L5"/>
    </sheetView>
  </sheetViews>
  <sheetFormatPr defaultColWidth="9.00390625" defaultRowHeight="12.75"/>
  <cols>
    <col min="1" max="1" width="18.625" style="1" customWidth="1"/>
    <col min="2" max="2" width="22.125" style="1" customWidth="1"/>
    <col min="3" max="3" width="25.125" style="1" customWidth="1"/>
    <col min="4" max="7" width="9.125" style="1" customWidth="1"/>
    <col min="8" max="14" width="15.375" style="1" customWidth="1"/>
    <col min="15" max="15" width="17.00390625" style="1" customWidth="1"/>
    <col min="16" max="16" width="12.875" style="1" customWidth="1"/>
    <col min="17" max="17" width="12.125" style="1" customWidth="1"/>
    <col min="18" max="16384" width="9.125" style="1" customWidth="1"/>
  </cols>
  <sheetData>
    <row r="1" spans="8:15" ht="87.75" customHeight="1">
      <c r="H1" s="171"/>
      <c r="I1" s="301" t="s">
        <v>362</v>
      </c>
      <c r="J1" s="302"/>
      <c r="K1" s="302"/>
      <c r="L1" s="302"/>
      <c r="M1" s="302"/>
      <c r="N1" s="302"/>
      <c r="O1" s="302"/>
    </row>
    <row r="2" spans="1:15" ht="45" customHeight="1">
      <c r="A2" s="306" t="s">
        <v>125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ht="18.75" customHeight="1">
      <c r="A3" s="254" t="s">
        <v>124</v>
      </c>
      <c r="B3" s="254" t="s">
        <v>19</v>
      </c>
      <c r="C3" s="254" t="s">
        <v>20</v>
      </c>
      <c r="D3" s="254" t="s">
        <v>21</v>
      </c>
      <c r="E3" s="254"/>
      <c r="F3" s="254"/>
      <c r="G3" s="254"/>
      <c r="H3" s="254" t="s">
        <v>26</v>
      </c>
      <c r="I3" s="254"/>
      <c r="J3" s="254"/>
      <c r="K3" s="254"/>
      <c r="L3" s="254"/>
      <c r="M3" s="254"/>
      <c r="N3" s="254"/>
      <c r="O3" s="254"/>
    </row>
    <row r="4" spans="1:15" ht="31.5">
      <c r="A4" s="254"/>
      <c r="B4" s="254"/>
      <c r="C4" s="254"/>
      <c r="D4" s="11" t="s">
        <v>22</v>
      </c>
      <c r="E4" s="11" t="s">
        <v>23</v>
      </c>
      <c r="F4" s="11" t="s">
        <v>24</v>
      </c>
      <c r="G4" s="11" t="s">
        <v>25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 t="s">
        <v>27</v>
      </c>
    </row>
    <row r="5" spans="1:17" ht="48" customHeight="1">
      <c r="A5" s="303" t="s">
        <v>429</v>
      </c>
      <c r="B5" s="303" t="s">
        <v>495</v>
      </c>
      <c r="C5" s="82" t="s">
        <v>28</v>
      </c>
      <c r="D5" s="14" t="s">
        <v>29</v>
      </c>
      <c r="E5" s="14" t="s">
        <v>29</v>
      </c>
      <c r="F5" s="14" t="s">
        <v>29</v>
      </c>
      <c r="G5" s="14" t="s">
        <v>29</v>
      </c>
      <c r="H5" s="139">
        <f aca="true" t="shared" si="0" ref="H5:M5">H11+H17+H20+H25</f>
        <v>299750.07</v>
      </c>
      <c r="I5" s="139">
        <f t="shared" si="0"/>
        <v>285304.4</v>
      </c>
      <c r="J5" s="139">
        <f t="shared" si="0"/>
        <v>275436.1</v>
      </c>
      <c r="K5" s="139">
        <f t="shared" si="0"/>
        <v>258570</v>
      </c>
      <c r="L5" s="139">
        <f t="shared" si="0"/>
        <v>249886.4</v>
      </c>
      <c r="M5" s="139">
        <f t="shared" si="0"/>
        <v>229521.9</v>
      </c>
      <c r="N5" s="139">
        <f>N11+N17+N20+N25</f>
        <v>226249.8</v>
      </c>
      <c r="O5" s="139">
        <f>SUM(H5:N5)</f>
        <v>1824718.67</v>
      </c>
      <c r="Q5" s="171"/>
    </row>
    <row r="6" spans="1:15" ht="15.75">
      <c r="A6" s="304"/>
      <c r="B6" s="304"/>
      <c r="C6" s="82" t="s">
        <v>30</v>
      </c>
      <c r="D6" s="31"/>
      <c r="E6" s="31"/>
      <c r="F6" s="31"/>
      <c r="G6" s="31"/>
      <c r="H6" s="139"/>
      <c r="I6" s="139"/>
      <c r="J6" s="139"/>
      <c r="K6" s="139"/>
      <c r="L6" s="139"/>
      <c r="M6" s="139"/>
      <c r="N6" s="139"/>
      <c r="O6" s="139">
        <f aca="true" t="shared" si="1" ref="O6:O26">SUM(H6:N6)</f>
        <v>0</v>
      </c>
    </row>
    <row r="7" spans="1:15" ht="62.25" customHeight="1">
      <c r="A7" s="304"/>
      <c r="B7" s="304"/>
      <c r="C7" s="11" t="s">
        <v>504</v>
      </c>
      <c r="D7" s="35" t="s">
        <v>390</v>
      </c>
      <c r="E7" s="14" t="s">
        <v>29</v>
      </c>
      <c r="F7" s="14" t="s">
        <v>29</v>
      </c>
      <c r="G7" s="14" t="s">
        <v>29</v>
      </c>
      <c r="H7" s="139">
        <f aca="true" t="shared" si="2" ref="H7:M7">H13+H19+H22+H27</f>
        <v>176723.3</v>
      </c>
      <c r="I7" s="139">
        <f t="shared" si="2"/>
        <v>197980.5</v>
      </c>
      <c r="J7" s="139">
        <f t="shared" si="2"/>
        <v>226517.8</v>
      </c>
      <c r="K7" s="139">
        <f t="shared" si="2"/>
        <v>226901.6</v>
      </c>
      <c r="L7" s="139">
        <f t="shared" si="2"/>
        <v>231982.2</v>
      </c>
      <c r="M7" s="139">
        <f t="shared" si="2"/>
        <v>229321.9</v>
      </c>
      <c r="N7" s="139">
        <f>N13+N19+N22+N27</f>
        <v>226049.8</v>
      </c>
      <c r="O7" s="139">
        <f t="shared" si="1"/>
        <v>1515477.1</v>
      </c>
    </row>
    <row r="8" spans="1:15" ht="62.25" customHeight="1">
      <c r="A8" s="304"/>
      <c r="B8" s="304"/>
      <c r="C8" s="11" t="s">
        <v>393</v>
      </c>
      <c r="D8" s="35" t="s">
        <v>78</v>
      </c>
      <c r="E8" s="14" t="s">
        <v>29</v>
      </c>
      <c r="F8" s="14" t="s">
        <v>29</v>
      </c>
      <c r="G8" s="14" t="s">
        <v>29</v>
      </c>
      <c r="H8" s="139">
        <f aca="true" t="shared" si="3" ref="H8:N8">H14+H24</f>
        <v>114330.27</v>
      </c>
      <c r="I8" s="139">
        <f t="shared" si="3"/>
        <v>87173.9</v>
      </c>
      <c r="J8" s="139">
        <f t="shared" si="3"/>
        <v>48768.3</v>
      </c>
      <c r="K8" s="139">
        <f t="shared" si="3"/>
        <v>31668.4</v>
      </c>
      <c r="L8" s="139">
        <f t="shared" si="3"/>
        <v>17904.2</v>
      </c>
      <c r="M8" s="139">
        <f t="shared" si="3"/>
        <v>200</v>
      </c>
      <c r="N8" s="139">
        <f t="shared" si="3"/>
        <v>200</v>
      </c>
      <c r="O8" s="139">
        <f t="shared" si="1"/>
        <v>300245.07</v>
      </c>
    </row>
    <row r="9" spans="1:15" ht="62.25" customHeight="1">
      <c r="A9" s="304"/>
      <c r="B9" s="304"/>
      <c r="C9" s="11" t="s">
        <v>414</v>
      </c>
      <c r="D9" s="35" t="s">
        <v>583</v>
      </c>
      <c r="E9" s="14" t="s">
        <v>29</v>
      </c>
      <c r="F9" s="14" t="s">
        <v>29</v>
      </c>
      <c r="G9" s="14" t="s">
        <v>29</v>
      </c>
      <c r="H9" s="139">
        <f aca="true" t="shared" si="4" ref="H9:M9">H15+H23</f>
        <v>8696.5</v>
      </c>
      <c r="I9" s="139">
        <f t="shared" si="4"/>
        <v>150</v>
      </c>
      <c r="J9" s="139">
        <f t="shared" si="4"/>
        <v>150</v>
      </c>
      <c r="K9" s="139">
        <f t="shared" si="4"/>
        <v>0</v>
      </c>
      <c r="L9" s="139">
        <f t="shared" si="4"/>
        <v>0</v>
      </c>
      <c r="M9" s="139">
        <f t="shared" si="4"/>
        <v>0</v>
      </c>
      <c r="N9" s="139">
        <f>N15+N23</f>
        <v>0</v>
      </c>
      <c r="O9" s="139">
        <f t="shared" si="1"/>
        <v>8996.5</v>
      </c>
    </row>
    <row r="10" spans="1:15" ht="15.75" customHeight="1">
      <c r="A10" s="304"/>
      <c r="B10" s="304"/>
      <c r="C10" s="11"/>
      <c r="D10" s="83"/>
      <c r="E10" s="14" t="s">
        <v>29</v>
      </c>
      <c r="F10" s="14" t="s">
        <v>29</v>
      </c>
      <c r="G10" s="14" t="s">
        <v>29</v>
      </c>
      <c r="H10" s="139"/>
      <c r="I10" s="139"/>
      <c r="J10" s="139"/>
      <c r="K10" s="139"/>
      <c r="L10" s="139"/>
      <c r="M10" s="139"/>
      <c r="N10" s="139"/>
      <c r="O10" s="139">
        <f t="shared" si="1"/>
        <v>0</v>
      </c>
    </row>
    <row r="11" spans="1:17" ht="47.25">
      <c r="A11" s="305" t="s">
        <v>31</v>
      </c>
      <c r="B11" s="305" t="s">
        <v>507</v>
      </c>
      <c r="C11" s="82" t="s">
        <v>28</v>
      </c>
      <c r="D11" s="14" t="s">
        <v>29</v>
      </c>
      <c r="E11" s="14" t="s">
        <v>29</v>
      </c>
      <c r="F11" s="14" t="s">
        <v>29</v>
      </c>
      <c r="G11" s="14" t="s">
        <v>29</v>
      </c>
      <c r="H11" s="139">
        <f aca="true" t="shared" si="5" ref="H11:M11">H13+H14+H15</f>
        <v>288112.83</v>
      </c>
      <c r="I11" s="139">
        <f t="shared" si="5"/>
        <v>276647.5</v>
      </c>
      <c r="J11" s="139">
        <f t="shared" si="5"/>
        <v>263861.5</v>
      </c>
      <c r="K11" s="139">
        <f t="shared" si="5"/>
        <v>231596.7</v>
      </c>
      <c r="L11" s="139">
        <f t="shared" si="5"/>
        <v>228563.8</v>
      </c>
      <c r="M11" s="139">
        <f t="shared" si="5"/>
        <v>220329.3</v>
      </c>
      <c r="N11" s="139">
        <f>N13+N14+N15</f>
        <v>217057.2</v>
      </c>
      <c r="O11" s="139">
        <f>SUM(H11:N11)</f>
        <v>1726168.83</v>
      </c>
      <c r="Q11" s="171"/>
    </row>
    <row r="12" spans="1:17" ht="15.75">
      <c r="A12" s="305"/>
      <c r="B12" s="305"/>
      <c r="C12" s="82" t="s">
        <v>30</v>
      </c>
      <c r="D12" s="31"/>
      <c r="E12" s="31"/>
      <c r="F12" s="31"/>
      <c r="G12" s="31"/>
      <c r="H12" s="139"/>
      <c r="I12" s="139"/>
      <c r="J12" s="139"/>
      <c r="K12" s="139"/>
      <c r="L12" s="139"/>
      <c r="M12" s="139"/>
      <c r="N12" s="139"/>
      <c r="O12" s="139">
        <f t="shared" si="1"/>
        <v>0</v>
      </c>
      <c r="Q12" s="171"/>
    </row>
    <row r="13" spans="1:17" ht="65.25" customHeight="1">
      <c r="A13" s="305"/>
      <c r="B13" s="305"/>
      <c r="C13" s="11" t="s">
        <v>504</v>
      </c>
      <c r="D13" s="35" t="s">
        <v>390</v>
      </c>
      <c r="E13" s="14" t="s">
        <v>29</v>
      </c>
      <c r="F13" s="14" t="s">
        <v>29</v>
      </c>
      <c r="G13" s="14" t="s">
        <v>29</v>
      </c>
      <c r="H13" s="139">
        <f>'Мероприятия подпрограммы 1'!H89</f>
        <v>169582.46</v>
      </c>
      <c r="I13" s="139">
        <f>'Мероприятия подпрограммы 1'!I89</f>
        <v>190485.4</v>
      </c>
      <c r="J13" s="139">
        <f>'Мероприятия подпрограммы 1'!J89</f>
        <v>217984</v>
      </c>
      <c r="K13" s="139">
        <f>'Мероприятия подпрограммы 1'!K89</f>
        <v>217937.7</v>
      </c>
      <c r="L13" s="139">
        <f>'Мероприятия подпрограммы 1'!L89</f>
        <v>222665.5</v>
      </c>
      <c r="M13" s="139">
        <f>'Мероприятия подпрограммы 1'!M89</f>
        <v>220129.3</v>
      </c>
      <c r="N13" s="139">
        <f>'Мероприятия подпрограммы 1'!N89</f>
        <v>216857.2</v>
      </c>
      <c r="O13" s="139">
        <f t="shared" si="1"/>
        <v>1455641.56</v>
      </c>
      <c r="Q13" s="171"/>
    </row>
    <row r="14" spans="1:17" ht="65.25" customHeight="1">
      <c r="A14" s="305"/>
      <c r="B14" s="305"/>
      <c r="C14" s="11" t="s">
        <v>393</v>
      </c>
      <c r="D14" s="83" t="s">
        <v>78</v>
      </c>
      <c r="E14" s="14" t="s">
        <v>29</v>
      </c>
      <c r="F14" s="14" t="s">
        <v>29</v>
      </c>
      <c r="G14" s="14" t="s">
        <v>29</v>
      </c>
      <c r="H14" s="139">
        <f>'Мероприятия подпрограммы 1'!H90</f>
        <v>109833.87</v>
      </c>
      <c r="I14" s="139">
        <f>'Мероприятия подпрограммы 1'!I90</f>
        <v>86162.1</v>
      </c>
      <c r="J14" s="139">
        <f>'Мероприятия подпрограммы 1'!J90</f>
        <v>45877.5</v>
      </c>
      <c r="K14" s="139">
        <f>'Мероприятия подпрограммы 1'!K90</f>
        <v>13659</v>
      </c>
      <c r="L14" s="139">
        <f>'Мероприятия подпрограммы 1'!L90</f>
        <v>5898.3</v>
      </c>
      <c r="M14" s="139">
        <f>'Мероприятия подпрограммы 1'!M90</f>
        <v>200</v>
      </c>
      <c r="N14" s="139">
        <f>'Мероприятия подпрограммы 1'!N90</f>
        <v>200</v>
      </c>
      <c r="O14" s="139">
        <f t="shared" si="1"/>
        <v>261830.77</v>
      </c>
      <c r="Q14" s="171"/>
    </row>
    <row r="15" spans="1:17" ht="65.25" customHeight="1">
      <c r="A15" s="305"/>
      <c r="B15" s="305"/>
      <c r="C15" s="11" t="s">
        <v>414</v>
      </c>
      <c r="D15" s="14">
        <v>149</v>
      </c>
      <c r="E15" s="14" t="s">
        <v>29</v>
      </c>
      <c r="F15" s="14" t="s">
        <v>29</v>
      </c>
      <c r="G15" s="14" t="s">
        <v>29</v>
      </c>
      <c r="H15" s="139">
        <f>'Мероприятия подпрограммы 1'!H91</f>
        <v>8696.5</v>
      </c>
      <c r="I15" s="139">
        <f>'Мероприятия подпрограммы 1'!I91</f>
        <v>0</v>
      </c>
      <c r="J15" s="139">
        <f>'Мероприятия подпрограммы 1'!J91</f>
        <v>0</v>
      </c>
      <c r="K15" s="139">
        <f>'Мероприятия подпрограммы 1'!K91</f>
        <v>0</v>
      </c>
      <c r="L15" s="139">
        <f>'Мероприятия подпрограммы 1'!L91</f>
        <v>0</v>
      </c>
      <c r="M15" s="139">
        <f>'Мероприятия подпрограммы 1'!M91</f>
        <v>0</v>
      </c>
      <c r="N15" s="139">
        <f>'Мероприятия подпрограммы 1'!N91</f>
        <v>0</v>
      </c>
      <c r="O15" s="139">
        <f t="shared" si="1"/>
        <v>8696.5</v>
      </c>
      <c r="Q15" s="171"/>
    </row>
    <row r="16" spans="1:17" ht="17.25" customHeight="1">
      <c r="A16" s="305"/>
      <c r="B16" s="305"/>
      <c r="C16" s="11"/>
      <c r="D16" s="35"/>
      <c r="E16" s="14" t="s">
        <v>29</v>
      </c>
      <c r="F16" s="14" t="s">
        <v>29</v>
      </c>
      <c r="G16" s="14" t="s">
        <v>29</v>
      </c>
      <c r="H16" s="139"/>
      <c r="I16" s="139"/>
      <c r="J16" s="139"/>
      <c r="K16" s="139"/>
      <c r="L16" s="139"/>
      <c r="M16" s="139"/>
      <c r="N16" s="139"/>
      <c r="O16" s="139">
        <f t="shared" si="1"/>
        <v>0</v>
      </c>
      <c r="Q16" s="171"/>
    </row>
    <row r="17" spans="1:17" ht="47.25">
      <c r="A17" s="305" t="s">
        <v>35</v>
      </c>
      <c r="B17" s="305" t="s">
        <v>39</v>
      </c>
      <c r="C17" s="82" t="s">
        <v>28</v>
      </c>
      <c r="D17" s="14" t="s">
        <v>29</v>
      </c>
      <c r="E17" s="14" t="s">
        <v>29</v>
      </c>
      <c r="F17" s="14" t="s">
        <v>29</v>
      </c>
      <c r="G17" s="14" t="s">
        <v>29</v>
      </c>
      <c r="H17" s="139">
        <f aca="true" t="shared" si="6" ref="H17:M17">H19</f>
        <v>75.1</v>
      </c>
      <c r="I17" s="139">
        <f t="shared" si="6"/>
        <v>90.5</v>
      </c>
      <c r="J17" s="139">
        <f t="shared" si="6"/>
        <v>150</v>
      </c>
      <c r="K17" s="139">
        <f t="shared" si="6"/>
        <v>109.5</v>
      </c>
      <c r="L17" s="139">
        <f t="shared" si="6"/>
        <v>155</v>
      </c>
      <c r="M17" s="139">
        <f t="shared" si="6"/>
        <v>170</v>
      </c>
      <c r="N17" s="139">
        <f>N19</f>
        <v>170</v>
      </c>
      <c r="O17" s="139">
        <f t="shared" si="1"/>
        <v>920.1</v>
      </c>
      <c r="Q17" s="171"/>
    </row>
    <row r="18" spans="1:17" ht="15.75">
      <c r="A18" s="305"/>
      <c r="B18" s="305"/>
      <c r="C18" s="82" t="s">
        <v>30</v>
      </c>
      <c r="D18" s="31"/>
      <c r="E18" s="31"/>
      <c r="F18" s="31"/>
      <c r="G18" s="31"/>
      <c r="H18" s="139"/>
      <c r="I18" s="139"/>
      <c r="J18" s="139"/>
      <c r="K18" s="139"/>
      <c r="L18" s="139"/>
      <c r="M18" s="139"/>
      <c r="N18" s="139"/>
      <c r="O18" s="139">
        <f t="shared" si="1"/>
        <v>0</v>
      </c>
      <c r="Q18" s="171"/>
    </row>
    <row r="19" spans="1:17" ht="51.75" customHeight="1">
      <c r="A19" s="305"/>
      <c r="B19" s="305"/>
      <c r="C19" s="11" t="s">
        <v>504</v>
      </c>
      <c r="D19" s="35" t="s">
        <v>390</v>
      </c>
      <c r="E19" s="14" t="s">
        <v>29</v>
      </c>
      <c r="F19" s="14" t="s">
        <v>29</v>
      </c>
      <c r="G19" s="14" t="s">
        <v>29</v>
      </c>
      <c r="H19" s="139">
        <f>'!!!Мероприятия подпрограммы 2'!H27</f>
        <v>75.1</v>
      </c>
      <c r="I19" s="139">
        <f>'!!!Мероприятия подпрограммы 2'!I27</f>
        <v>90.5</v>
      </c>
      <c r="J19" s="139">
        <f>'!!!Мероприятия подпрограммы 2'!J27</f>
        <v>150</v>
      </c>
      <c r="K19" s="139">
        <f>'!!!Мероприятия подпрограммы 2'!K27</f>
        <v>109.5</v>
      </c>
      <c r="L19" s="139">
        <f>'!!!Мероприятия подпрограммы 2'!L27</f>
        <v>155</v>
      </c>
      <c r="M19" s="139">
        <f>'!!!Мероприятия подпрограммы 2'!M27</f>
        <v>170</v>
      </c>
      <c r="N19" s="139">
        <f>'!!!Мероприятия подпрограммы 2'!N27</f>
        <v>170</v>
      </c>
      <c r="O19" s="139">
        <f t="shared" si="1"/>
        <v>920.1</v>
      </c>
      <c r="Q19" s="171"/>
    </row>
    <row r="20" spans="1:17" ht="47.25">
      <c r="A20" s="305" t="s">
        <v>36</v>
      </c>
      <c r="B20" s="305" t="s">
        <v>231</v>
      </c>
      <c r="C20" s="82" t="s">
        <v>28</v>
      </c>
      <c r="D20" s="14" t="s">
        <v>29</v>
      </c>
      <c r="E20" s="14" t="s">
        <v>29</v>
      </c>
      <c r="F20" s="14" t="s">
        <v>29</v>
      </c>
      <c r="G20" s="14" t="s">
        <v>29</v>
      </c>
      <c r="H20" s="139">
        <f aca="true" t="shared" si="7" ref="H20:M20">SUM(H22:H24)</f>
        <v>5423.72</v>
      </c>
      <c r="I20" s="139">
        <f t="shared" si="7"/>
        <v>2227</v>
      </c>
      <c r="J20" s="139">
        <f t="shared" si="7"/>
        <v>4122.6</v>
      </c>
      <c r="K20" s="139">
        <f t="shared" si="7"/>
        <v>19141.2</v>
      </c>
      <c r="L20" s="139">
        <f t="shared" si="7"/>
        <v>13248.6</v>
      </c>
      <c r="M20" s="139">
        <f t="shared" si="7"/>
        <v>1091.5</v>
      </c>
      <c r="N20" s="139">
        <f>SUM(N22:N24)</f>
        <v>1091.5</v>
      </c>
      <c r="O20" s="139">
        <f t="shared" si="1"/>
        <v>46346.12</v>
      </c>
      <c r="Q20" s="171"/>
    </row>
    <row r="21" spans="1:17" ht="15.75">
      <c r="A21" s="305"/>
      <c r="B21" s="305"/>
      <c r="C21" s="82" t="s">
        <v>30</v>
      </c>
      <c r="D21" s="31"/>
      <c r="E21" s="31"/>
      <c r="F21" s="31"/>
      <c r="G21" s="31"/>
      <c r="H21" s="139"/>
      <c r="I21" s="139"/>
      <c r="J21" s="139"/>
      <c r="K21" s="139"/>
      <c r="L21" s="139"/>
      <c r="M21" s="139"/>
      <c r="N21" s="139"/>
      <c r="O21" s="139">
        <f t="shared" si="1"/>
        <v>0</v>
      </c>
      <c r="Q21" s="171"/>
    </row>
    <row r="22" spans="1:17" ht="64.5" customHeight="1">
      <c r="A22" s="305"/>
      <c r="B22" s="305"/>
      <c r="C22" s="11" t="s">
        <v>504</v>
      </c>
      <c r="D22" s="14">
        <v>137</v>
      </c>
      <c r="E22" s="14" t="s">
        <v>29</v>
      </c>
      <c r="F22" s="14" t="s">
        <v>29</v>
      </c>
      <c r="G22" s="14" t="s">
        <v>29</v>
      </c>
      <c r="H22" s="139">
        <f>'!!!Мероприятия подпрограммы 3'!H40</f>
        <v>927.32</v>
      </c>
      <c r="I22" s="139">
        <f>'!!!Мероприятия подпрограммы 3'!I40</f>
        <v>1065.2</v>
      </c>
      <c r="J22" s="139">
        <f>'!!!Мероприятия подпрограммы 3'!J40</f>
        <v>1081.8</v>
      </c>
      <c r="K22" s="139">
        <f>'!!!Мероприятия подпрограммы 3'!K40</f>
        <v>1131.8</v>
      </c>
      <c r="L22" s="139">
        <f>'!!!Мероприятия подпрограммы 3'!L40</f>
        <v>1242.7</v>
      </c>
      <c r="M22" s="139">
        <f>'!!!Мероприятия подпрограммы 3'!M40</f>
        <v>1091.5</v>
      </c>
      <c r="N22" s="139">
        <f>'!!!Мероприятия подпрограммы 3'!N40</f>
        <v>1091.5</v>
      </c>
      <c r="O22" s="139">
        <f t="shared" si="1"/>
        <v>7631.82</v>
      </c>
      <c r="Q22" s="171"/>
    </row>
    <row r="23" spans="1:17" ht="64.5" customHeight="1">
      <c r="A23" s="305"/>
      <c r="B23" s="305"/>
      <c r="C23" s="11" t="s">
        <v>414</v>
      </c>
      <c r="D23" s="14">
        <v>149</v>
      </c>
      <c r="E23" s="14" t="s">
        <v>29</v>
      </c>
      <c r="F23" s="14" t="s">
        <v>29</v>
      </c>
      <c r="G23" s="14" t="s">
        <v>29</v>
      </c>
      <c r="H23" s="139">
        <f>'!!!Мероприятия подпрограммы 3'!H21</f>
        <v>0</v>
      </c>
      <c r="I23" s="139">
        <f>'!!!Мероприятия подпрограммы 3'!I21</f>
        <v>150</v>
      </c>
      <c r="J23" s="139">
        <f>'!!!Мероприятия подпрограммы 3'!J21</f>
        <v>150</v>
      </c>
      <c r="K23" s="139">
        <f>'!!!Мероприятия подпрограммы 3'!K21</f>
        <v>0</v>
      </c>
      <c r="L23" s="139">
        <f>'!!!Мероприятия подпрограммы 3'!L21</f>
        <v>0</v>
      </c>
      <c r="M23" s="139">
        <f>'!!!Мероприятия подпрограммы 3'!M21</f>
        <v>0</v>
      </c>
      <c r="N23" s="139">
        <f>'!!!Мероприятия подпрограммы 3'!N21</f>
        <v>0</v>
      </c>
      <c r="O23" s="139">
        <f t="shared" si="1"/>
        <v>300</v>
      </c>
      <c r="Q23" s="171"/>
    </row>
    <row r="24" spans="1:17" ht="64.5" customHeight="1">
      <c r="A24" s="305"/>
      <c r="B24" s="305"/>
      <c r="C24" s="11" t="s">
        <v>393</v>
      </c>
      <c r="D24" s="35" t="s">
        <v>78</v>
      </c>
      <c r="E24" s="14" t="s">
        <v>29</v>
      </c>
      <c r="F24" s="14" t="s">
        <v>29</v>
      </c>
      <c r="G24" s="14" t="s">
        <v>29</v>
      </c>
      <c r="H24" s="139">
        <f>'!!!Мероприятия подпрограммы 3'!H41</f>
        <v>4496.4</v>
      </c>
      <c r="I24" s="139">
        <f>'!!!Мероприятия подпрограммы 3'!I41</f>
        <v>1011.8</v>
      </c>
      <c r="J24" s="139">
        <f>'!!!Мероприятия подпрограммы 3'!J41</f>
        <v>2890.8</v>
      </c>
      <c r="K24" s="139">
        <f>'!!!Мероприятия подпрограммы 3'!K41</f>
        <v>18009.4</v>
      </c>
      <c r="L24" s="139">
        <f>'!!!Мероприятия подпрограммы 3'!L41</f>
        <v>12005.9</v>
      </c>
      <c r="M24" s="139">
        <f>'!!!Мероприятия подпрограммы 3'!M41</f>
        <v>0</v>
      </c>
      <c r="N24" s="139">
        <f>'!!!Мероприятия подпрограммы 3'!N41</f>
        <v>0</v>
      </c>
      <c r="O24" s="139">
        <f t="shared" si="1"/>
        <v>38414.3</v>
      </c>
      <c r="Q24" s="171"/>
    </row>
    <row r="25" spans="1:17" ht="47.25">
      <c r="A25" s="305" t="s">
        <v>37</v>
      </c>
      <c r="B25" s="305" t="s">
        <v>150</v>
      </c>
      <c r="C25" s="82" t="s">
        <v>28</v>
      </c>
      <c r="D25" s="14" t="s">
        <v>29</v>
      </c>
      <c r="E25" s="14" t="s">
        <v>29</v>
      </c>
      <c r="F25" s="14" t="s">
        <v>29</v>
      </c>
      <c r="G25" s="14" t="s">
        <v>29</v>
      </c>
      <c r="H25" s="139">
        <f>'!!!Мероприятия подпрограммы 4'!H15</f>
        <v>6138.42</v>
      </c>
      <c r="I25" s="139">
        <f>'!!!Мероприятия подпрограммы 4'!I15</f>
        <v>6339.4</v>
      </c>
      <c r="J25" s="139">
        <f>'!!!Мероприятия подпрограммы 4'!J15</f>
        <v>7302</v>
      </c>
      <c r="K25" s="139">
        <f>'!!!Мероприятия подпрограммы 4'!K15</f>
        <v>7722.6</v>
      </c>
      <c r="L25" s="139">
        <f>'!!!Мероприятия подпрограммы 4'!L15</f>
        <v>7919</v>
      </c>
      <c r="M25" s="139">
        <f>'!!!Мероприятия подпрограммы 4'!M15</f>
        <v>7931.1</v>
      </c>
      <c r="N25" s="139">
        <f>'!!!Мероприятия подпрограммы 4'!N15</f>
        <v>7931.1</v>
      </c>
      <c r="O25" s="139">
        <f t="shared" si="1"/>
        <v>51283.62</v>
      </c>
      <c r="Q25" s="171"/>
    </row>
    <row r="26" spans="1:15" ht="15.75">
      <c r="A26" s="305"/>
      <c r="B26" s="305"/>
      <c r="C26" s="82" t="s">
        <v>30</v>
      </c>
      <c r="D26" s="31"/>
      <c r="E26" s="31"/>
      <c r="F26" s="31"/>
      <c r="G26" s="31"/>
      <c r="H26" s="139"/>
      <c r="I26" s="139"/>
      <c r="J26" s="139"/>
      <c r="K26" s="139"/>
      <c r="L26" s="139"/>
      <c r="M26" s="139"/>
      <c r="N26" s="139"/>
      <c r="O26" s="139">
        <f t="shared" si="1"/>
        <v>0</v>
      </c>
    </row>
    <row r="27" spans="1:15" ht="56.25" customHeight="1">
      <c r="A27" s="305"/>
      <c r="B27" s="305"/>
      <c r="C27" s="11" t="s">
        <v>397</v>
      </c>
      <c r="D27" s="35" t="s">
        <v>390</v>
      </c>
      <c r="E27" s="14" t="s">
        <v>29</v>
      </c>
      <c r="F27" s="14" t="s">
        <v>29</v>
      </c>
      <c r="G27" s="14" t="s">
        <v>29</v>
      </c>
      <c r="H27" s="139">
        <f>'!!!Мероприятия подпрограммы 4'!H15</f>
        <v>6138.42</v>
      </c>
      <c r="I27" s="139">
        <f>'!!!Мероприятия подпрограммы 4'!I15</f>
        <v>6339.4</v>
      </c>
      <c r="J27" s="139">
        <f>'!!!Мероприятия подпрограммы 4'!J15</f>
        <v>7302</v>
      </c>
      <c r="K27" s="139">
        <f>'!!!Мероприятия подпрограммы 4'!K15</f>
        <v>7722.6</v>
      </c>
      <c r="L27" s="139">
        <f>'!!!Мероприятия подпрограммы 4'!L15</f>
        <v>7919</v>
      </c>
      <c r="M27" s="139">
        <f>'!!!Мероприятия подпрограммы 4'!M15</f>
        <v>7931.1</v>
      </c>
      <c r="N27" s="139">
        <f>'!!!Мероприятия подпрограммы 4'!N15</f>
        <v>7931.1</v>
      </c>
      <c r="O27" s="139">
        <f>SUM(H27:N27)</f>
        <v>51283.62</v>
      </c>
    </row>
    <row r="29" ht="18.75" customHeight="1"/>
  </sheetData>
  <sheetProtection/>
  <mergeCells count="17">
    <mergeCell ref="A25:A27"/>
    <mergeCell ref="B25:B27"/>
    <mergeCell ref="A17:A19"/>
    <mergeCell ref="A3:A4"/>
    <mergeCell ref="B17:B19"/>
    <mergeCell ref="A20:A24"/>
    <mergeCell ref="B20:B24"/>
    <mergeCell ref="I1:O1"/>
    <mergeCell ref="A5:A10"/>
    <mergeCell ref="B5:B10"/>
    <mergeCell ref="A11:A16"/>
    <mergeCell ref="B11:B16"/>
    <mergeCell ref="A2:O2"/>
    <mergeCell ref="D3:G3"/>
    <mergeCell ref="H3:O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2" horizontalDpi="600" verticalDpi="600" orientation="landscape" paperSize="9" scale="63" r:id="rId1"/>
  <headerFooter differentFirst="1">
    <oddHeader>&amp;C&amp;P</oddHeader>
  </headerFooter>
  <rowBreaks count="1" manualBreakCount="1">
    <brk id="1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00390625" style="8" customWidth="1"/>
    <col min="2" max="2" width="38.00390625" style="8" customWidth="1"/>
    <col min="3" max="6" width="11.125" style="8" customWidth="1"/>
    <col min="7" max="7" width="10.25390625" style="8" customWidth="1"/>
    <col min="8" max="8" width="31.00390625" style="8" customWidth="1"/>
    <col min="9" max="16384" width="9.125" style="8" customWidth="1"/>
  </cols>
  <sheetData>
    <row r="1" spans="8:13" ht="94.5" customHeight="1">
      <c r="H1" s="77" t="s">
        <v>552</v>
      </c>
      <c r="J1" s="77"/>
      <c r="K1" s="77"/>
      <c r="L1" s="77"/>
      <c r="M1" s="77"/>
    </row>
    <row r="2" spans="1:8" ht="46.5" customHeight="1">
      <c r="A2" s="307" t="s">
        <v>139</v>
      </c>
      <c r="B2" s="307"/>
      <c r="C2" s="307"/>
      <c r="D2" s="307"/>
      <c r="E2" s="307"/>
      <c r="F2" s="307"/>
      <c r="G2" s="307"/>
      <c r="H2" s="307"/>
    </row>
    <row r="3" spans="1:8" ht="37.5" customHeight="1">
      <c r="A3" s="10" t="s">
        <v>533</v>
      </c>
      <c r="B3" s="10" t="s">
        <v>140</v>
      </c>
      <c r="C3" s="97" t="s">
        <v>555</v>
      </c>
      <c r="D3" s="97" t="s">
        <v>556</v>
      </c>
      <c r="E3" s="97" t="s">
        <v>561</v>
      </c>
      <c r="F3" s="97" t="s">
        <v>562</v>
      </c>
      <c r="G3" s="97" t="s">
        <v>563</v>
      </c>
      <c r="H3" s="10" t="s">
        <v>141</v>
      </c>
    </row>
    <row r="4" spans="1:8" ht="18" customHeight="1">
      <c r="A4" s="96"/>
      <c r="B4" s="94"/>
      <c r="C4" s="94"/>
      <c r="D4" s="94"/>
      <c r="E4" s="94"/>
      <c r="F4" s="94"/>
      <c r="G4" s="96"/>
      <c r="H4" s="96"/>
    </row>
    <row r="5" spans="1:8" ht="15.75">
      <c r="A5" s="76"/>
      <c r="B5" s="76"/>
      <c r="C5" s="76"/>
      <c r="D5" s="76"/>
      <c r="E5" s="76"/>
      <c r="F5" s="76"/>
      <c r="G5" s="76"/>
      <c r="H5" s="76"/>
    </row>
    <row r="6" spans="1:8" ht="15.75">
      <c r="A6" s="76"/>
      <c r="B6" s="76"/>
      <c r="C6" s="76"/>
      <c r="D6" s="76"/>
      <c r="E6" s="76"/>
      <c r="F6" s="76"/>
      <c r="G6" s="76"/>
      <c r="H6" s="76"/>
    </row>
    <row r="7" spans="1:8" ht="15.75">
      <c r="A7" s="76"/>
      <c r="B7" s="76"/>
      <c r="C7" s="76"/>
      <c r="D7" s="76"/>
      <c r="E7" s="76"/>
      <c r="F7" s="76"/>
      <c r="G7" s="76"/>
      <c r="H7" s="76"/>
    </row>
    <row r="8" spans="1:8" ht="15.75">
      <c r="A8" s="76"/>
      <c r="B8" s="76"/>
      <c r="C8" s="76"/>
      <c r="D8" s="76"/>
      <c r="E8" s="76"/>
      <c r="F8" s="76"/>
      <c r="G8" s="76"/>
      <c r="H8" s="76"/>
    </row>
  </sheetData>
  <sheetProtection/>
  <mergeCells count="1">
    <mergeCell ref="A2:H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P145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18.375" style="21" customWidth="1"/>
    <col min="2" max="2" width="29.625" style="21" customWidth="1"/>
    <col min="3" max="3" width="36.875" style="21" customWidth="1"/>
    <col min="4" max="11" width="16.00390625" style="21" customWidth="1"/>
    <col min="12" max="12" width="16.875" style="21" customWidth="1"/>
    <col min="13" max="16384" width="9.125" style="21" customWidth="1"/>
  </cols>
  <sheetData>
    <row r="1" spans="3:11" ht="55.5" customHeight="1">
      <c r="C1" s="1"/>
      <c r="E1" s="301" t="s">
        <v>454</v>
      </c>
      <c r="F1" s="301"/>
      <c r="G1" s="301"/>
      <c r="H1" s="301"/>
      <c r="I1" s="301"/>
      <c r="J1" s="301"/>
      <c r="K1" s="301"/>
    </row>
    <row r="2" spans="1:11" ht="55.5" customHeight="1">
      <c r="A2" s="306" t="s">
        <v>383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33.75" customHeight="1">
      <c r="A3" s="254" t="s">
        <v>16</v>
      </c>
      <c r="B3" s="254" t="s">
        <v>498</v>
      </c>
      <c r="C3" s="281" t="s">
        <v>142</v>
      </c>
      <c r="D3" s="254" t="s">
        <v>18</v>
      </c>
      <c r="E3" s="254"/>
      <c r="F3" s="254"/>
      <c r="G3" s="254"/>
      <c r="H3" s="254"/>
      <c r="I3" s="254"/>
      <c r="J3" s="254"/>
      <c r="K3" s="254"/>
    </row>
    <row r="4" spans="1:11" ht="36" customHeight="1">
      <c r="A4" s="254"/>
      <c r="B4" s="254"/>
      <c r="C4" s="309"/>
      <c r="D4" s="163" t="s">
        <v>561</v>
      </c>
      <c r="E4" s="163" t="s">
        <v>562</v>
      </c>
      <c r="F4" s="163" t="s">
        <v>563</v>
      </c>
      <c r="G4" s="163" t="s">
        <v>564</v>
      </c>
      <c r="H4" s="163" t="s">
        <v>565</v>
      </c>
      <c r="I4" s="163" t="s">
        <v>566</v>
      </c>
      <c r="J4" s="163" t="s">
        <v>567</v>
      </c>
      <c r="K4" s="163" t="s">
        <v>27</v>
      </c>
    </row>
    <row r="5" spans="1:12" ht="15.75">
      <c r="A5" s="254" t="s">
        <v>496</v>
      </c>
      <c r="B5" s="254" t="s">
        <v>497</v>
      </c>
      <c r="C5" s="19" t="s">
        <v>534</v>
      </c>
      <c r="D5" s="164">
        <f aca="true" t="shared" si="0" ref="D5:I5">D8+D10+D7</f>
        <v>299750.07</v>
      </c>
      <c r="E5" s="164">
        <f t="shared" si="0"/>
        <v>285304.4</v>
      </c>
      <c r="F5" s="164">
        <f t="shared" si="0"/>
        <v>275436.1</v>
      </c>
      <c r="G5" s="164">
        <f t="shared" si="0"/>
        <v>258570</v>
      </c>
      <c r="H5" s="164">
        <f t="shared" si="0"/>
        <v>249886.4</v>
      </c>
      <c r="I5" s="164">
        <f t="shared" si="0"/>
        <v>229521.9</v>
      </c>
      <c r="J5" s="164">
        <f>J8+J10+J7</f>
        <v>226249.8</v>
      </c>
      <c r="K5" s="164">
        <f>SUM(D5:J5)</f>
        <v>1824718.67</v>
      </c>
      <c r="L5" s="208" t="b">
        <f>K5='Распределение расходов'!O5</f>
        <v>1</v>
      </c>
    </row>
    <row r="6" spans="1:12" ht="15.75">
      <c r="A6" s="254"/>
      <c r="B6" s="254"/>
      <c r="C6" s="145" t="s">
        <v>537</v>
      </c>
      <c r="D6" s="139"/>
      <c r="E6" s="139"/>
      <c r="F6" s="162"/>
      <c r="G6" s="162"/>
      <c r="H6" s="162"/>
      <c r="I6" s="162"/>
      <c r="J6" s="162"/>
      <c r="K6" s="164">
        <f aca="true" t="shared" si="1" ref="K6:K39">SUM(D6:J6)</f>
        <v>0</v>
      </c>
      <c r="L6" s="208"/>
    </row>
    <row r="7" spans="1:12" ht="15.75" customHeight="1">
      <c r="A7" s="254"/>
      <c r="B7" s="254"/>
      <c r="C7" s="146" t="s">
        <v>554</v>
      </c>
      <c r="D7" s="164">
        <f aca="true" t="shared" si="2" ref="D7:I7">D28+D14</f>
        <v>3420.9</v>
      </c>
      <c r="E7" s="164">
        <f t="shared" si="2"/>
        <v>994.7</v>
      </c>
      <c r="F7" s="164">
        <f t="shared" si="2"/>
        <v>0</v>
      </c>
      <c r="G7" s="164">
        <f t="shared" si="2"/>
        <v>1180.6</v>
      </c>
      <c r="H7" s="164">
        <f t="shared" si="2"/>
        <v>2001</v>
      </c>
      <c r="I7" s="164">
        <f t="shared" si="2"/>
        <v>0</v>
      </c>
      <c r="J7" s="164">
        <f>J28+J14</f>
        <v>0</v>
      </c>
      <c r="K7" s="164">
        <f t="shared" si="1"/>
        <v>7597.2</v>
      </c>
      <c r="L7" s="208"/>
    </row>
    <row r="8" spans="1:12" ht="15.75">
      <c r="A8" s="254"/>
      <c r="B8" s="254"/>
      <c r="C8" s="146" t="s">
        <v>536</v>
      </c>
      <c r="D8" s="164">
        <f aca="true" t="shared" si="3" ref="D8:I8">D15+D22+D29+D36</f>
        <v>225540.52</v>
      </c>
      <c r="E8" s="164">
        <f t="shared" si="3"/>
        <v>201209.6</v>
      </c>
      <c r="F8" s="164">
        <f t="shared" si="3"/>
        <v>186616.8</v>
      </c>
      <c r="G8" s="164">
        <f t="shared" si="3"/>
        <v>166620.6</v>
      </c>
      <c r="H8" s="164">
        <f t="shared" si="3"/>
        <v>161201.1</v>
      </c>
      <c r="I8" s="164">
        <f t="shared" si="3"/>
        <v>138763.3</v>
      </c>
      <c r="J8" s="164">
        <f>J15+J22+J29+J36</f>
        <v>138763.3</v>
      </c>
      <c r="K8" s="164">
        <f t="shared" si="1"/>
        <v>1218715.22</v>
      </c>
      <c r="L8" s="208"/>
    </row>
    <row r="9" spans="1:12" ht="15" customHeight="1">
      <c r="A9" s="254"/>
      <c r="B9" s="254"/>
      <c r="C9" s="146" t="s">
        <v>113</v>
      </c>
      <c r="D9" s="164"/>
      <c r="E9" s="164"/>
      <c r="F9" s="164"/>
      <c r="G9" s="164"/>
      <c r="H9" s="164"/>
      <c r="I9" s="164"/>
      <c r="J9" s="164"/>
      <c r="K9" s="164">
        <f t="shared" si="1"/>
        <v>0</v>
      </c>
      <c r="L9" s="208"/>
    </row>
    <row r="10" spans="1:12" ht="15.75">
      <c r="A10" s="254"/>
      <c r="B10" s="254"/>
      <c r="C10" s="146" t="s">
        <v>378</v>
      </c>
      <c r="D10" s="164">
        <f aca="true" t="shared" si="4" ref="D10:I10">D24+D31+D38+D17</f>
        <v>70788.65</v>
      </c>
      <c r="E10" s="164">
        <f t="shared" si="4"/>
        <v>83100.1</v>
      </c>
      <c r="F10" s="164">
        <f t="shared" si="4"/>
        <v>88819.3</v>
      </c>
      <c r="G10" s="164">
        <f t="shared" si="4"/>
        <v>90768.8</v>
      </c>
      <c r="H10" s="164">
        <f t="shared" si="4"/>
        <v>86684.3</v>
      </c>
      <c r="I10" s="164">
        <f t="shared" si="4"/>
        <v>90758.6</v>
      </c>
      <c r="J10" s="164">
        <f>J24+J31+J38+J17</f>
        <v>87486.5</v>
      </c>
      <c r="K10" s="164">
        <f t="shared" si="1"/>
        <v>598406.25</v>
      </c>
      <c r="L10" s="208"/>
    </row>
    <row r="11" spans="1:12" ht="15.75">
      <c r="A11" s="254"/>
      <c r="B11" s="254"/>
      <c r="C11" s="146" t="s">
        <v>17</v>
      </c>
      <c r="D11" s="164"/>
      <c r="E11" s="164"/>
      <c r="F11" s="164"/>
      <c r="G11" s="164"/>
      <c r="H11" s="164"/>
      <c r="I11" s="164"/>
      <c r="J11" s="164"/>
      <c r="K11" s="164">
        <f t="shared" si="1"/>
        <v>0</v>
      </c>
      <c r="L11" s="208"/>
    </row>
    <row r="12" spans="1:12" ht="15.75">
      <c r="A12" s="254" t="s">
        <v>38</v>
      </c>
      <c r="B12" s="254" t="s">
        <v>499</v>
      </c>
      <c r="C12" s="19" t="s">
        <v>534</v>
      </c>
      <c r="D12" s="164">
        <f aca="true" t="shared" si="5" ref="D12:I12">SUM(D13:D17)</f>
        <v>288112.83</v>
      </c>
      <c r="E12" s="164">
        <f t="shared" si="5"/>
        <v>276647.5</v>
      </c>
      <c r="F12" s="164">
        <f t="shared" si="5"/>
        <v>263861.5</v>
      </c>
      <c r="G12" s="164">
        <f t="shared" si="5"/>
        <v>231596.7</v>
      </c>
      <c r="H12" s="164">
        <f t="shared" si="5"/>
        <v>228563.8</v>
      </c>
      <c r="I12" s="164">
        <f t="shared" si="5"/>
        <v>220329.3</v>
      </c>
      <c r="J12" s="164">
        <f>SUM(J13:J17)</f>
        <v>217057.2</v>
      </c>
      <c r="K12" s="164">
        <f t="shared" si="1"/>
        <v>1726168.83</v>
      </c>
      <c r="L12" s="208">
        <f>K12-'Распределение расходов'!O11</f>
        <v>0</v>
      </c>
    </row>
    <row r="13" spans="1:12" ht="15.75">
      <c r="A13" s="254"/>
      <c r="B13" s="254"/>
      <c r="C13" s="145" t="s">
        <v>537</v>
      </c>
      <c r="D13" s="162"/>
      <c r="E13" s="162"/>
      <c r="F13" s="162"/>
      <c r="G13" s="162"/>
      <c r="H13" s="162"/>
      <c r="I13" s="162"/>
      <c r="J13" s="162"/>
      <c r="K13" s="164">
        <f t="shared" si="1"/>
        <v>0</v>
      </c>
      <c r="L13" s="208"/>
    </row>
    <row r="14" spans="1:12" ht="15.75">
      <c r="A14" s="254"/>
      <c r="B14" s="254"/>
      <c r="C14" s="146" t="s">
        <v>554</v>
      </c>
      <c r="D14" s="164">
        <f>'Мероприятия подпрограммы 1'!H83</f>
        <v>2641.9</v>
      </c>
      <c r="E14" s="164">
        <f>'Мероприятия подпрограммы 1'!I83</f>
        <v>694</v>
      </c>
      <c r="F14" s="164">
        <f>'Мероприятия подпрограммы 1'!J83</f>
        <v>0</v>
      </c>
      <c r="G14" s="164">
        <f>'Мероприятия подпрограммы 1'!K83</f>
        <v>0</v>
      </c>
      <c r="H14" s="164">
        <f>'Мероприятия подпрограммы 1'!L83</f>
        <v>0</v>
      </c>
      <c r="I14" s="164">
        <f>'Мероприятия подпрограммы 1'!M83</f>
        <v>0</v>
      </c>
      <c r="J14" s="164">
        <f>'Мероприятия подпрограммы 1'!N83</f>
        <v>0</v>
      </c>
      <c r="K14" s="164">
        <f t="shared" si="1"/>
        <v>3335.9</v>
      </c>
      <c r="L14" s="208"/>
    </row>
    <row r="15" spans="1:12" ht="15.75">
      <c r="A15" s="254"/>
      <c r="B15" s="254"/>
      <c r="C15" s="146" t="s">
        <v>536</v>
      </c>
      <c r="D15" s="164">
        <f>'Мероприятия подпрограммы 1'!H84</f>
        <v>221045.8</v>
      </c>
      <c r="E15" s="164">
        <f>'Мероприятия подпрограммы 1'!I84</f>
        <v>199433.3</v>
      </c>
      <c r="F15" s="164">
        <f>'Мероприятия подпрограммы 1'!J84</f>
        <v>182644.2</v>
      </c>
      <c r="G15" s="164">
        <f>'Мероприятия подпрограммы 1'!K84</f>
        <v>148710</v>
      </c>
      <c r="H15" s="164">
        <f>'Мероприятия подпрограммы 1'!L84</f>
        <v>150013.5</v>
      </c>
      <c r="I15" s="164">
        <f>'Мероприятия подпрограммы 1'!M84</f>
        <v>137671.8</v>
      </c>
      <c r="J15" s="164">
        <f>'Мероприятия подпрограммы 1'!N84</f>
        <v>137671.8</v>
      </c>
      <c r="K15" s="164">
        <f t="shared" si="1"/>
        <v>1177190.4</v>
      </c>
      <c r="L15" s="208"/>
    </row>
    <row r="16" spans="1:12" ht="15.75">
      <c r="A16" s="254"/>
      <c r="B16" s="254"/>
      <c r="C16" s="147" t="s">
        <v>114</v>
      </c>
      <c r="D16" s="164"/>
      <c r="E16" s="164"/>
      <c r="F16" s="164"/>
      <c r="G16" s="164"/>
      <c r="H16" s="164"/>
      <c r="I16" s="164"/>
      <c r="J16" s="164"/>
      <c r="K16" s="164">
        <f t="shared" si="1"/>
        <v>0</v>
      </c>
      <c r="L16" s="208"/>
    </row>
    <row r="17" spans="1:12" ht="15.75">
      <c r="A17" s="254"/>
      <c r="B17" s="254"/>
      <c r="C17" s="146" t="s">
        <v>378</v>
      </c>
      <c r="D17" s="164">
        <f>'Мероприятия подпрограммы 1'!H85</f>
        <v>64425.13</v>
      </c>
      <c r="E17" s="164">
        <f>'Мероприятия подпрограммы 1'!I85</f>
        <v>76520.2</v>
      </c>
      <c r="F17" s="164">
        <f>'Мероприятия подпрограммы 1'!J85</f>
        <v>81217.3</v>
      </c>
      <c r="G17" s="164">
        <f>'Мероприятия подпрограммы 1'!K85</f>
        <v>82886.7</v>
      </c>
      <c r="H17" s="164">
        <f>'Мероприятия подпрограммы 1'!L85</f>
        <v>78550.3</v>
      </c>
      <c r="I17" s="164">
        <f>'Мероприятия подпрограммы 1'!M85</f>
        <v>82657.5</v>
      </c>
      <c r="J17" s="164">
        <f>'Мероприятия подпрограммы 1'!N85</f>
        <v>79385.4</v>
      </c>
      <c r="K17" s="164">
        <f t="shared" si="1"/>
        <v>545642.53</v>
      </c>
      <c r="L17" s="208"/>
    </row>
    <row r="18" spans="1:12" ht="15.75">
      <c r="A18" s="254"/>
      <c r="B18" s="254"/>
      <c r="C18" s="146" t="s">
        <v>17</v>
      </c>
      <c r="D18" s="162"/>
      <c r="E18" s="162"/>
      <c r="F18" s="162"/>
      <c r="G18" s="162"/>
      <c r="H18" s="162"/>
      <c r="I18" s="162"/>
      <c r="J18" s="162"/>
      <c r="K18" s="164">
        <f t="shared" si="1"/>
        <v>0</v>
      </c>
      <c r="L18" s="208"/>
    </row>
    <row r="19" spans="1:12" ht="15.75">
      <c r="A19" s="254" t="s">
        <v>35</v>
      </c>
      <c r="B19" s="254" t="s">
        <v>39</v>
      </c>
      <c r="C19" s="19" t="s">
        <v>534</v>
      </c>
      <c r="D19" s="164">
        <f aca="true" t="shared" si="6" ref="D19:I19">SUM(D20:D25)</f>
        <v>75.1</v>
      </c>
      <c r="E19" s="164">
        <f t="shared" si="6"/>
        <v>90.5</v>
      </c>
      <c r="F19" s="164">
        <f t="shared" si="6"/>
        <v>150</v>
      </c>
      <c r="G19" s="164">
        <f t="shared" si="6"/>
        <v>109.5</v>
      </c>
      <c r="H19" s="164">
        <f t="shared" si="6"/>
        <v>155</v>
      </c>
      <c r="I19" s="164">
        <f t="shared" si="6"/>
        <v>170</v>
      </c>
      <c r="J19" s="164">
        <f>SUM(J20:J25)</f>
        <v>170</v>
      </c>
      <c r="K19" s="164">
        <f t="shared" si="1"/>
        <v>920.1</v>
      </c>
      <c r="L19" s="208">
        <f>K19-'Распределение расходов'!O17</f>
        <v>0</v>
      </c>
    </row>
    <row r="20" spans="1:12" ht="15.75">
      <c r="A20" s="254"/>
      <c r="B20" s="254"/>
      <c r="C20" s="145" t="s">
        <v>537</v>
      </c>
      <c r="D20" s="164"/>
      <c r="E20" s="164"/>
      <c r="F20" s="162"/>
      <c r="G20" s="162"/>
      <c r="H20" s="162"/>
      <c r="I20" s="162"/>
      <c r="J20" s="162"/>
      <c r="K20" s="164">
        <f t="shared" si="1"/>
        <v>0</v>
      </c>
      <c r="L20" s="208"/>
    </row>
    <row r="21" spans="1:12" ht="15.75">
      <c r="A21" s="254"/>
      <c r="B21" s="254"/>
      <c r="C21" s="146" t="s">
        <v>554</v>
      </c>
      <c r="D21" s="164"/>
      <c r="E21" s="164"/>
      <c r="F21" s="162"/>
      <c r="G21" s="162"/>
      <c r="H21" s="162"/>
      <c r="I21" s="162"/>
      <c r="J21" s="162"/>
      <c r="K21" s="164">
        <f t="shared" si="1"/>
        <v>0</v>
      </c>
      <c r="L21" s="208"/>
    </row>
    <row r="22" spans="1:12" ht="15.75">
      <c r="A22" s="254"/>
      <c r="B22" s="254"/>
      <c r="C22" s="146" t="s">
        <v>536</v>
      </c>
      <c r="D22" s="164"/>
      <c r="E22" s="164"/>
      <c r="F22" s="164"/>
      <c r="G22" s="164"/>
      <c r="H22" s="164"/>
      <c r="I22" s="164"/>
      <c r="J22" s="164"/>
      <c r="K22" s="164">
        <f t="shared" si="1"/>
        <v>0</v>
      </c>
      <c r="L22" s="208"/>
    </row>
    <row r="23" spans="1:12" ht="15.75">
      <c r="A23" s="254"/>
      <c r="B23" s="254"/>
      <c r="C23" s="146" t="s">
        <v>138</v>
      </c>
      <c r="D23" s="164"/>
      <c r="E23" s="164"/>
      <c r="F23" s="162"/>
      <c r="G23" s="162"/>
      <c r="H23" s="162"/>
      <c r="I23" s="162"/>
      <c r="J23" s="162"/>
      <c r="K23" s="164">
        <f t="shared" si="1"/>
        <v>0</v>
      </c>
      <c r="L23" s="208"/>
    </row>
    <row r="24" spans="1:12" ht="15.75">
      <c r="A24" s="254"/>
      <c r="B24" s="254"/>
      <c r="C24" s="146" t="s">
        <v>378</v>
      </c>
      <c r="D24" s="164">
        <f>'!!!Мероприятия подпрограммы 2'!H27</f>
        <v>75.1</v>
      </c>
      <c r="E24" s="164">
        <f>'!!!Мероприятия подпрограммы 2'!I27</f>
        <v>90.5</v>
      </c>
      <c r="F24" s="164">
        <f>'!!!Мероприятия подпрограммы 2'!J27</f>
        <v>150</v>
      </c>
      <c r="G24" s="164">
        <f>'!!!Мероприятия подпрограммы 2'!K27</f>
        <v>109.5</v>
      </c>
      <c r="H24" s="164">
        <f>'!!!Мероприятия подпрограммы 2'!L27</f>
        <v>155</v>
      </c>
      <c r="I24" s="164">
        <f>'!!!Мероприятия подпрограммы 2'!M27</f>
        <v>170</v>
      </c>
      <c r="J24" s="164">
        <f>'!!!Мероприятия подпрограммы 2'!N27</f>
        <v>170</v>
      </c>
      <c r="K24" s="164">
        <f t="shared" si="1"/>
        <v>920.1</v>
      </c>
      <c r="L24" s="208"/>
    </row>
    <row r="25" spans="1:12" ht="15.75">
      <c r="A25" s="254"/>
      <c r="B25" s="254"/>
      <c r="C25" s="146" t="s">
        <v>17</v>
      </c>
      <c r="D25" s="164"/>
      <c r="E25" s="164"/>
      <c r="F25" s="162"/>
      <c r="G25" s="162"/>
      <c r="H25" s="162"/>
      <c r="I25" s="162"/>
      <c r="J25" s="162"/>
      <c r="K25" s="164">
        <f t="shared" si="1"/>
        <v>0</v>
      </c>
      <c r="L25" s="208"/>
    </row>
    <row r="26" spans="1:12" ht="15.75">
      <c r="A26" s="254" t="s">
        <v>36</v>
      </c>
      <c r="B26" s="254" t="s">
        <v>377</v>
      </c>
      <c r="C26" s="19" t="s">
        <v>534</v>
      </c>
      <c r="D26" s="164">
        <f aca="true" t="shared" si="7" ref="D26:I26">SUM(D27:D32)</f>
        <v>5423.72</v>
      </c>
      <c r="E26" s="164">
        <f t="shared" si="7"/>
        <v>2227</v>
      </c>
      <c r="F26" s="164">
        <f t="shared" si="7"/>
        <v>4122.6</v>
      </c>
      <c r="G26" s="164">
        <f>SUM(G27:G32)</f>
        <v>19141.2</v>
      </c>
      <c r="H26" s="164">
        <f t="shared" si="7"/>
        <v>13248.6</v>
      </c>
      <c r="I26" s="164">
        <f t="shared" si="7"/>
        <v>1091.5</v>
      </c>
      <c r="J26" s="164">
        <f>SUM(J27:J32)</f>
        <v>1091.5</v>
      </c>
      <c r="K26" s="164">
        <f t="shared" si="1"/>
        <v>46346.12</v>
      </c>
      <c r="L26" s="208">
        <f>K26-'Распределение расходов'!O20</f>
        <v>0</v>
      </c>
    </row>
    <row r="27" spans="1:12" ht="15.75">
      <c r="A27" s="254"/>
      <c r="B27" s="254"/>
      <c r="C27" s="145" t="s">
        <v>537</v>
      </c>
      <c r="D27" s="164"/>
      <c r="E27" s="164"/>
      <c r="F27" s="162"/>
      <c r="G27" s="162"/>
      <c r="H27" s="162"/>
      <c r="I27" s="162"/>
      <c r="J27" s="162"/>
      <c r="K27" s="164">
        <f t="shared" si="1"/>
        <v>0</v>
      </c>
      <c r="L27" s="208"/>
    </row>
    <row r="28" spans="1:12" ht="15.75">
      <c r="A28" s="254"/>
      <c r="B28" s="254"/>
      <c r="C28" s="146" t="s">
        <v>554</v>
      </c>
      <c r="D28" s="164">
        <f>'!!!Мероприятия подпрограммы 3'!H34</f>
        <v>779</v>
      </c>
      <c r="E28" s="164">
        <f>'!!!Мероприятия подпрограммы 3'!I34</f>
        <v>300.7</v>
      </c>
      <c r="F28" s="164">
        <f>'!!!Мероприятия подпрограммы 3'!J34</f>
        <v>0</v>
      </c>
      <c r="G28" s="164">
        <f>'!!!Мероприятия подпрограммы 3'!K34</f>
        <v>1180.6</v>
      </c>
      <c r="H28" s="164">
        <f>'!!!Мероприятия подпрограммы 3'!L34</f>
        <v>2001</v>
      </c>
      <c r="I28" s="164">
        <f>'!!!Мероприятия подпрограммы 3'!M34</f>
        <v>0</v>
      </c>
      <c r="J28" s="164">
        <f>'!!!Мероприятия подпрограммы 3'!N34</f>
        <v>0</v>
      </c>
      <c r="K28" s="164">
        <f t="shared" si="1"/>
        <v>4261.3</v>
      </c>
      <c r="L28" s="208"/>
    </row>
    <row r="29" spans="1:12" ht="15.75">
      <c r="A29" s="254"/>
      <c r="B29" s="254"/>
      <c r="C29" s="146" t="s">
        <v>536</v>
      </c>
      <c r="D29" s="164">
        <f>'!!!Мероприятия подпрограммы 3'!H32-'Ресурсное обеспечение'!D31-D28</f>
        <v>4494.72</v>
      </c>
      <c r="E29" s="164">
        <f>'!!!Мероприятия подпрограммы 3'!I32-'Ресурсное обеспечение'!E31-E28</f>
        <v>1776.3</v>
      </c>
      <c r="F29" s="164">
        <f>'!!!Мероприятия подпрограммы 3'!J32-'Ресурсное обеспечение'!F31-F28</f>
        <v>3972.6</v>
      </c>
      <c r="G29" s="164">
        <f>'!!!Мероприятия подпрограммы 3'!K32-'Ресурсное обеспечение'!G31-G28</f>
        <v>17910.6</v>
      </c>
      <c r="H29" s="164">
        <f>'!!!Мероприятия подпрограммы 3'!L32-'Ресурсное обеспечение'!H31-H28</f>
        <v>11187.6</v>
      </c>
      <c r="I29" s="164">
        <f>'!!!Мероприятия подпрограммы 3'!M32-'Ресурсное обеспечение'!I31-I28</f>
        <v>1091.5</v>
      </c>
      <c r="J29" s="164">
        <f>'!!!Мероприятия подпрограммы 3'!N32-'Ресурсное обеспечение'!J31-J28</f>
        <v>1091.5</v>
      </c>
      <c r="K29" s="164">
        <f t="shared" si="1"/>
        <v>41524.82</v>
      </c>
      <c r="L29" s="208"/>
    </row>
    <row r="30" spans="1:12" ht="15" customHeight="1">
      <c r="A30" s="254"/>
      <c r="B30" s="254"/>
      <c r="C30" s="146" t="s">
        <v>138</v>
      </c>
      <c r="D30" s="164"/>
      <c r="E30" s="164"/>
      <c r="F30" s="162"/>
      <c r="G30" s="162"/>
      <c r="H30" s="162"/>
      <c r="I30" s="162"/>
      <c r="J30" s="162"/>
      <c r="K30" s="164">
        <f t="shared" si="1"/>
        <v>0</v>
      </c>
      <c r="L30" s="208"/>
    </row>
    <row r="31" spans="1:12" ht="14.25" customHeight="1">
      <c r="A31" s="254"/>
      <c r="B31" s="254"/>
      <c r="C31" s="146" t="s">
        <v>378</v>
      </c>
      <c r="D31" s="164">
        <f>'!!!Мероприятия подпрограммы 3'!H12+'!!!Мероприятия подпрограммы 3'!H23+'!!!Мероприятия подпрограммы 3'!H26</f>
        <v>150</v>
      </c>
      <c r="E31" s="164">
        <f>'!!!Мероприятия подпрограммы 3'!I12+'!!!Мероприятия подпрограммы 3'!I23+'!!!Мероприятия подпрограммы 3'!I26</f>
        <v>150</v>
      </c>
      <c r="F31" s="164">
        <f>'!!!Мероприятия подпрограммы 3'!J12+'!!!Мероприятия подпрограммы 3'!J23+'!!!Мероприятия подпрограммы 3'!J26</f>
        <v>150</v>
      </c>
      <c r="G31" s="164">
        <f>'!!!Мероприятия подпрограммы 3'!K12+'!!!Мероприятия подпрограммы 3'!K23+'!!!Мероприятия подпрограммы 3'!K26</f>
        <v>50</v>
      </c>
      <c r="H31" s="164">
        <f>'!!!Мероприятия подпрограммы 3'!L12+'!!!Мероприятия подпрограммы 3'!L23+'!!!Мероприятия подпрограммы 3'!L26</f>
        <v>60</v>
      </c>
      <c r="I31" s="164">
        <f>'!!!Мероприятия подпрограммы 3'!M12+'!!!Мероприятия подпрограммы 3'!M23+'!!!Мероприятия подпрограммы 3'!M26</f>
        <v>0</v>
      </c>
      <c r="J31" s="164">
        <f>'!!!Мероприятия подпрограммы 3'!N12+'!!!Мероприятия подпрограммы 3'!N23+'!!!Мероприятия подпрограммы 3'!N26</f>
        <v>0</v>
      </c>
      <c r="K31" s="164">
        <f>SUM(D31:J31)</f>
        <v>560</v>
      </c>
      <c r="L31" s="208"/>
    </row>
    <row r="32" spans="1:12" ht="18" customHeight="1">
      <c r="A32" s="254"/>
      <c r="B32" s="254"/>
      <c r="C32" s="146" t="s">
        <v>17</v>
      </c>
      <c r="D32" s="164"/>
      <c r="E32" s="164"/>
      <c r="F32" s="162"/>
      <c r="G32" s="162"/>
      <c r="H32" s="162"/>
      <c r="I32" s="162"/>
      <c r="J32" s="162"/>
      <c r="K32" s="164">
        <f t="shared" si="1"/>
        <v>0</v>
      </c>
      <c r="L32" s="208"/>
    </row>
    <row r="33" spans="1:12" ht="18" customHeight="1">
      <c r="A33" s="254" t="s">
        <v>37</v>
      </c>
      <c r="B33" s="254" t="s">
        <v>500</v>
      </c>
      <c r="C33" s="19" t="s">
        <v>534</v>
      </c>
      <c r="D33" s="164">
        <f aca="true" t="shared" si="8" ref="D33:I33">SUM(D35:D39)</f>
        <v>6138.42</v>
      </c>
      <c r="E33" s="164">
        <f t="shared" si="8"/>
        <v>6339.4</v>
      </c>
      <c r="F33" s="164">
        <f t="shared" si="8"/>
        <v>7302</v>
      </c>
      <c r="G33" s="164">
        <f t="shared" si="8"/>
        <v>7722.6</v>
      </c>
      <c r="H33" s="164">
        <f t="shared" si="8"/>
        <v>7919</v>
      </c>
      <c r="I33" s="164">
        <f t="shared" si="8"/>
        <v>7931.1</v>
      </c>
      <c r="J33" s="164">
        <f>SUM(J35:J39)</f>
        <v>7931.1</v>
      </c>
      <c r="K33" s="164">
        <f t="shared" si="1"/>
        <v>51283.62</v>
      </c>
      <c r="L33" s="208"/>
    </row>
    <row r="34" spans="1:12" ht="18" customHeight="1">
      <c r="A34" s="254"/>
      <c r="B34" s="254"/>
      <c r="C34" s="145" t="s">
        <v>537</v>
      </c>
      <c r="D34" s="164"/>
      <c r="E34" s="164"/>
      <c r="F34" s="162"/>
      <c r="G34" s="162"/>
      <c r="H34" s="162"/>
      <c r="I34" s="162"/>
      <c r="J34" s="162"/>
      <c r="K34" s="164">
        <f t="shared" si="1"/>
        <v>0</v>
      </c>
      <c r="L34" s="208"/>
    </row>
    <row r="35" spans="1:12" ht="18" customHeight="1">
      <c r="A35" s="254"/>
      <c r="B35" s="254"/>
      <c r="C35" s="146" t="s">
        <v>554</v>
      </c>
      <c r="D35" s="164"/>
      <c r="E35" s="164"/>
      <c r="F35" s="164"/>
      <c r="G35" s="164"/>
      <c r="H35" s="164"/>
      <c r="I35" s="164"/>
      <c r="J35" s="164"/>
      <c r="K35" s="164">
        <f t="shared" si="1"/>
        <v>0</v>
      </c>
      <c r="L35" s="208"/>
    </row>
    <row r="36" spans="1:12" ht="18" customHeight="1">
      <c r="A36" s="254"/>
      <c r="B36" s="254"/>
      <c r="C36" s="146" t="s">
        <v>536</v>
      </c>
      <c r="D36" s="164"/>
      <c r="E36" s="164"/>
      <c r="F36" s="164"/>
      <c r="G36" s="164"/>
      <c r="H36" s="164"/>
      <c r="I36" s="164"/>
      <c r="J36" s="164"/>
      <c r="K36" s="164">
        <f t="shared" si="1"/>
        <v>0</v>
      </c>
      <c r="L36" s="208"/>
    </row>
    <row r="37" spans="1:12" ht="18" customHeight="1">
      <c r="A37" s="254"/>
      <c r="B37" s="254"/>
      <c r="C37" s="146" t="s">
        <v>138</v>
      </c>
      <c r="D37" s="164"/>
      <c r="E37" s="164"/>
      <c r="F37" s="162"/>
      <c r="G37" s="162"/>
      <c r="H37" s="162"/>
      <c r="I37" s="162"/>
      <c r="J37" s="162"/>
      <c r="K37" s="164">
        <f t="shared" si="1"/>
        <v>0</v>
      </c>
      <c r="L37" s="208"/>
    </row>
    <row r="38" spans="1:12" ht="18" customHeight="1">
      <c r="A38" s="254"/>
      <c r="B38" s="254"/>
      <c r="C38" s="146" t="s">
        <v>378</v>
      </c>
      <c r="D38" s="164">
        <f>'!!!Мероприятия подпрограммы 4'!H15-D36</f>
        <v>6138.42</v>
      </c>
      <c r="E38" s="164">
        <f>'!!!Мероприятия подпрограммы 4'!I15-E36</f>
        <v>6339.4</v>
      </c>
      <c r="F38" s="164">
        <f>'!!!Мероприятия подпрограммы 4'!J15-F36</f>
        <v>7302</v>
      </c>
      <c r="G38" s="164">
        <f>'!!!Мероприятия подпрограммы 4'!K15-G36</f>
        <v>7722.6</v>
      </c>
      <c r="H38" s="164">
        <f>'!!!Мероприятия подпрограммы 4'!L15-H36</f>
        <v>7919</v>
      </c>
      <c r="I38" s="164">
        <f>'!!!Мероприятия подпрограммы 4'!M15-I36</f>
        <v>7931.1</v>
      </c>
      <c r="J38" s="164">
        <f>'!!!Мероприятия подпрограммы 4'!N15-J36</f>
        <v>7931.1</v>
      </c>
      <c r="K38" s="164">
        <f>SUM(D38:J38)</f>
        <v>51283.62</v>
      </c>
      <c r="L38" s="208"/>
    </row>
    <row r="39" spans="1:11" ht="18" customHeight="1">
      <c r="A39" s="254"/>
      <c r="B39" s="254"/>
      <c r="C39" s="146" t="s">
        <v>17</v>
      </c>
      <c r="D39" s="164"/>
      <c r="E39" s="164"/>
      <c r="F39" s="162"/>
      <c r="G39" s="162"/>
      <c r="H39" s="162"/>
      <c r="I39" s="162"/>
      <c r="J39" s="162"/>
      <c r="K39" s="164">
        <f t="shared" si="1"/>
        <v>0</v>
      </c>
    </row>
    <row r="40" spans="1:12" s="1" customFormat="1" ht="30.75" customHeight="1">
      <c r="A40" s="80"/>
      <c r="B40" s="80"/>
      <c r="C40" s="92"/>
      <c r="D40" s="93"/>
      <c r="F40" s="308"/>
      <c r="G40" s="308"/>
      <c r="H40" s="308"/>
      <c r="I40" s="308"/>
      <c r="J40" s="308"/>
      <c r="K40" s="308"/>
      <c r="L40" s="20"/>
    </row>
    <row r="41" spans="4:5" ht="15">
      <c r="D41" s="149"/>
      <c r="E41" s="149"/>
    </row>
    <row r="42" ht="15">
      <c r="D42" s="149"/>
    </row>
    <row r="43" ht="15">
      <c r="D43" s="149"/>
    </row>
    <row r="49" ht="15">
      <c r="N49" s="21" t="s">
        <v>526</v>
      </c>
    </row>
    <row r="145" ht="105" customHeight="1">
      <c r="P145" s="1"/>
    </row>
  </sheetData>
  <sheetProtection/>
  <mergeCells count="17">
    <mergeCell ref="B12:B18"/>
    <mergeCell ref="A19:A25"/>
    <mergeCell ref="B19:B25"/>
    <mergeCell ref="B33:B39"/>
    <mergeCell ref="A26:A32"/>
    <mergeCell ref="B26:B32"/>
    <mergeCell ref="A33:A39"/>
    <mergeCell ref="A2:K2"/>
    <mergeCell ref="E1:K1"/>
    <mergeCell ref="F40:K40"/>
    <mergeCell ref="C3:C4"/>
    <mergeCell ref="A3:A4"/>
    <mergeCell ref="B3:B4"/>
    <mergeCell ref="A5:A11"/>
    <mergeCell ref="B5:B11"/>
    <mergeCell ref="D3:K3"/>
    <mergeCell ref="A12:A18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9" r:id="rId1"/>
  <headerFooter differentFirst="1">
    <oddHeader>&amp;C&amp;P</oddHeader>
  </headerFooter>
  <rowBreaks count="1" manualBreakCount="1">
    <brk id="1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P382"/>
  <sheetViews>
    <sheetView view="pageBreakPreview" zoomScaleNormal="90" zoomScaleSheetLayoutView="100" workbookViewId="0" topLeftCell="A1">
      <selection activeCell="D9" sqref="D9"/>
    </sheetView>
  </sheetViews>
  <sheetFormatPr defaultColWidth="9.00390625" defaultRowHeight="12.75"/>
  <cols>
    <col min="1" max="1" width="7.875" style="8" customWidth="1"/>
    <col min="2" max="2" width="27.75390625" style="8" customWidth="1"/>
    <col min="3" max="3" width="27.125" style="8" customWidth="1"/>
    <col min="4" max="4" width="19.75390625" style="8" customWidth="1"/>
    <col min="5" max="5" width="11.75390625" style="8" customWidth="1"/>
    <col min="6" max="6" width="11.875" style="8" customWidth="1"/>
    <col min="7" max="7" width="13.25390625" style="8" customWidth="1"/>
    <col min="8" max="10" width="9.125" style="8" customWidth="1"/>
    <col min="11" max="12" width="9.875" style="8" customWidth="1"/>
    <col min="13" max="13" width="9.625" style="8" bestFit="1" customWidth="1"/>
    <col min="14" max="18" width="10.75390625" style="8" bestFit="1" customWidth="1"/>
    <col min="19" max="16384" width="9.125" style="8" customWidth="1"/>
  </cols>
  <sheetData>
    <row r="1" spans="5:15" ht="58.5" customHeight="1">
      <c r="E1" s="316" t="s">
        <v>363</v>
      </c>
      <c r="F1" s="317"/>
      <c r="G1" s="317"/>
      <c r="K1" s="315"/>
      <c r="L1" s="315"/>
      <c r="M1" s="315"/>
      <c r="N1" s="315"/>
      <c r="O1" s="315"/>
    </row>
    <row r="2" spans="1:7" ht="15.75">
      <c r="A2" s="318" t="s">
        <v>455</v>
      </c>
      <c r="B2" s="318"/>
      <c r="C2" s="318"/>
      <c r="D2" s="318"/>
      <c r="E2" s="318"/>
      <c r="F2" s="318"/>
      <c r="G2" s="318"/>
    </row>
    <row r="3" spans="1:7" ht="15.75">
      <c r="A3" s="318" t="s">
        <v>456</v>
      </c>
      <c r="B3" s="318"/>
      <c r="C3" s="318"/>
      <c r="D3" s="318"/>
      <c r="E3" s="318"/>
      <c r="F3" s="318"/>
      <c r="G3" s="318"/>
    </row>
    <row r="4" spans="1:7" ht="15.75">
      <c r="A4" s="13"/>
      <c r="B4"/>
      <c r="C4"/>
      <c r="D4"/>
      <c r="E4"/>
      <c r="F4"/>
      <c r="G4"/>
    </row>
    <row r="5" spans="1:7" ht="35.25" customHeight="1">
      <c r="A5" s="313" t="s">
        <v>457</v>
      </c>
      <c r="B5" s="313" t="s">
        <v>458</v>
      </c>
      <c r="C5" s="319" t="s">
        <v>459</v>
      </c>
      <c r="D5" s="313" t="s">
        <v>460</v>
      </c>
      <c r="E5" s="313" t="s">
        <v>461</v>
      </c>
      <c r="F5" s="313"/>
      <c r="G5" s="313"/>
    </row>
    <row r="6" spans="1:10" ht="38.25">
      <c r="A6" s="313"/>
      <c r="B6" s="313"/>
      <c r="C6" s="319"/>
      <c r="D6" s="313"/>
      <c r="E6" s="234" t="s">
        <v>462</v>
      </c>
      <c r="F6" s="234" t="s">
        <v>463</v>
      </c>
      <c r="G6" s="234" t="s">
        <v>464</v>
      </c>
      <c r="J6" s="235"/>
    </row>
    <row r="7" spans="1:7" ht="15.75">
      <c r="A7" s="234">
        <v>1</v>
      </c>
      <c r="B7" s="234">
        <v>2</v>
      </c>
      <c r="C7" s="234">
        <v>3</v>
      </c>
      <c r="D7" s="234">
        <v>4</v>
      </c>
      <c r="E7" s="234">
        <v>5</v>
      </c>
      <c r="F7" s="234">
        <v>6</v>
      </c>
      <c r="G7" s="234">
        <v>7</v>
      </c>
    </row>
    <row r="8" spans="1:7" ht="15.75">
      <c r="A8" s="313">
        <v>1</v>
      </c>
      <c r="B8" s="314" t="s">
        <v>465</v>
      </c>
      <c r="C8" s="236" t="s">
        <v>466</v>
      </c>
      <c r="D8" s="237" t="s">
        <v>467</v>
      </c>
      <c r="E8" s="238">
        <v>395</v>
      </c>
      <c r="F8" s="238">
        <v>395</v>
      </c>
      <c r="G8" s="238">
        <v>395</v>
      </c>
    </row>
    <row r="9" spans="1:7" ht="75.75" customHeight="1">
      <c r="A9" s="313"/>
      <c r="B9" s="314"/>
      <c r="C9" s="236" t="s">
        <v>468</v>
      </c>
      <c r="D9" s="237" t="s">
        <v>469</v>
      </c>
      <c r="E9" s="238">
        <v>22</v>
      </c>
      <c r="F9" s="238">
        <v>22</v>
      </c>
      <c r="G9" s="238">
        <v>22</v>
      </c>
    </row>
    <row r="10" spans="1:7" ht="62.25" customHeight="1">
      <c r="A10" s="313"/>
      <c r="B10" s="314"/>
      <c r="C10" s="236" t="s">
        <v>470</v>
      </c>
      <c r="D10" s="237" t="s">
        <v>469</v>
      </c>
      <c r="E10" s="238">
        <v>0</v>
      </c>
      <c r="F10" s="238">
        <v>0</v>
      </c>
      <c r="G10" s="238">
        <v>0</v>
      </c>
    </row>
    <row r="11" spans="1:7" ht="90" customHeight="1">
      <c r="A11" s="313"/>
      <c r="B11" s="314"/>
      <c r="C11" s="237" t="s">
        <v>471</v>
      </c>
      <c r="D11" s="237" t="s">
        <v>469</v>
      </c>
      <c r="E11" s="238">
        <v>4</v>
      </c>
      <c r="F11" s="238">
        <v>4</v>
      </c>
      <c r="G11" s="238">
        <v>4</v>
      </c>
    </row>
    <row r="12" spans="1:7" ht="15.75">
      <c r="A12" s="234"/>
      <c r="B12" s="310" t="s">
        <v>472</v>
      </c>
      <c r="C12" s="311"/>
      <c r="D12" s="312"/>
      <c r="E12" s="239">
        <v>60096.7</v>
      </c>
      <c r="F12" s="239">
        <v>60096.7</v>
      </c>
      <c r="G12" s="239">
        <v>60096.7</v>
      </c>
    </row>
    <row r="13" spans="1:7" ht="15.75">
      <c r="A13" s="313">
        <v>2</v>
      </c>
      <c r="B13" s="314" t="s">
        <v>473</v>
      </c>
      <c r="C13" s="240" t="s">
        <v>466</v>
      </c>
      <c r="D13" s="240" t="s">
        <v>469</v>
      </c>
      <c r="E13" s="241">
        <v>359</v>
      </c>
      <c r="F13" s="241">
        <v>359</v>
      </c>
      <c r="G13" s="241">
        <v>359</v>
      </c>
    </row>
    <row r="14" spans="1:7" ht="98.25" customHeight="1">
      <c r="A14" s="313"/>
      <c r="B14" s="314"/>
      <c r="C14" s="236" t="s">
        <v>474</v>
      </c>
      <c r="D14" s="236" t="s">
        <v>469</v>
      </c>
      <c r="E14" s="236">
        <v>8</v>
      </c>
      <c r="F14" s="236">
        <v>8</v>
      </c>
      <c r="G14" s="236">
        <v>8</v>
      </c>
    </row>
    <row r="15" spans="1:7" ht="72.75" customHeight="1">
      <c r="A15" s="313"/>
      <c r="B15" s="314"/>
      <c r="C15" s="236" t="s">
        <v>475</v>
      </c>
      <c r="D15" s="236" t="s">
        <v>469</v>
      </c>
      <c r="E15" s="236">
        <v>32</v>
      </c>
      <c r="F15" s="236">
        <v>32</v>
      </c>
      <c r="G15" s="236">
        <v>32</v>
      </c>
    </row>
    <row r="16" spans="1:7" ht="15.75">
      <c r="A16" s="234"/>
      <c r="B16" s="310" t="s">
        <v>472</v>
      </c>
      <c r="C16" s="311"/>
      <c r="D16" s="312"/>
      <c r="E16" s="242">
        <v>62602.8</v>
      </c>
      <c r="F16" s="242">
        <v>62602.8</v>
      </c>
      <c r="G16" s="242">
        <v>62602.8</v>
      </c>
    </row>
    <row r="17" spans="1:7" ht="15.75">
      <c r="A17" s="313">
        <v>3</v>
      </c>
      <c r="B17" s="314" t="s">
        <v>476</v>
      </c>
      <c r="C17" s="236" t="s">
        <v>477</v>
      </c>
      <c r="D17" s="236" t="s">
        <v>469</v>
      </c>
      <c r="E17" s="236">
        <v>25</v>
      </c>
      <c r="F17" s="236">
        <v>25</v>
      </c>
      <c r="G17" s="236">
        <v>25</v>
      </c>
    </row>
    <row r="18" spans="1:7" ht="87" customHeight="1">
      <c r="A18" s="313"/>
      <c r="B18" s="314"/>
      <c r="C18" s="236" t="s">
        <v>478</v>
      </c>
      <c r="D18" s="236" t="s">
        <v>469</v>
      </c>
      <c r="E18" s="236">
        <v>51</v>
      </c>
      <c r="F18" s="236">
        <v>51</v>
      </c>
      <c r="G18" s="236">
        <v>51</v>
      </c>
    </row>
    <row r="19" spans="1:7" ht="33" customHeight="1">
      <c r="A19" s="313"/>
      <c r="B19" s="314"/>
      <c r="C19" s="236" t="s">
        <v>479</v>
      </c>
      <c r="D19" s="236" t="s">
        <v>469</v>
      </c>
      <c r="E19" s="236">
        <v>16</v>
      </c>
      <c r="F19" s="236">
        <v>16</v>
      </c>
      <c r="G19" s="236">
        <v>16</v>
      </c>
    </row>
    <row r="20" spans="1:7" ht="15.75">
      <c r="A20" s="234"/>
      <c r="B20" s="310" t="s">
        <v>472</v>
      </c>
      <c r="C20" s="311"/>
      <c r="D20" s="312"/>
      <c r="E20" s="242">
        <v>12514.9</v>
      </c>
      <c r="F20" s="242">
        <v>12514.9</v>
      </c>
      <c r="G20" s="242">
        <v>12514.9</v>
      </c>
    </row>
    <row r="21" spans="1:7" ht="42" customHeight="1">
      <c r="A21" s="234">
        <v>4</v>
      </c>
      <c r="B21" s="236" t="s">
        <v>480</v>
      </c>
      <c r="C21" s="236" t="s">
        <v>477</v>
      </c>
      <c r="D21" s="236" t="s">
        <v>469</v>
      </c>
      <c r="E21" s="236">
        <v>757</v>
      </c>
      <c r="F21" s="236">
        <v>757</v>
      </c>
      <c r="G21" s="236">
        <v>757</v>
      </c>
    </row>
    <row r="22" spans="1:7" ht="15.75">
      <c r="A22" s="234"/>
      <c r="B22" s="310" t="s">
        <v>472</v>
      </c>
      <c r="C22" s="311"/>
      <c r="D22" s="312"/>
      <c r="E22" s="242">
        <v>3752.3</v>
      </c>
      <c r="F22" s="242">
        <v>3752.3</v>
      </c>
      <c r="G22" s="242">
        <v>3752.3</v>
      </c>
    </row>
    <row r="23" spans="1:7" ht="42" customHeight="1">
      <c r="A23" s="234">
        <v>5</v>
      </c>
      <c r="B23" s="236" t="s">
        <v>173</v>
      </c>
      <c r="C23" s="236" t="s">
        <v>481</v>
      </c>
      <c r="D23" s="236" t="s">
        <v>469</v>
      </c>
      <c r="E23" s="236">
        <v>432</v>
      </c>
      <c r="F23" s="236">
        <v>432</v>
      </c>
      <c r="G23" s="236">
        <v>432</v>
      </c>
    </row>
    <row r="24" spans="1:7" ht="15.75">
      <c r="A24" s="234"/>
      <c r="B24" s="310" t="s">
        <v>472</v>
      </c>
      <c r="C24" s="311"/>
      <c r="D24" s="312"/>
      <c r="E24" s="242">
        <v>2599.5</v>
      </c>
      <c r="F24" s="242">
        <v>2599.5</v>
      </c>
      <c r="G24" s="242">
        <v>2599.5</v>
      </c>
    </row>
    <row r="25" spans="1:7" ht="87.75" customHeight="1">
      <c r="A25" s="234">
        <v>6</v>
      </c>
      <c r="B25" s="236" t="s">
        <v>163</v>
      </c>
      <c r="C25" s="236" t="s">
        <v>482</v>
      </c>
      <c r="D25" s="236" t="s">
        <v>490</v>
      </c>
      <c r="E25" s="236">
        <v>13</v>
      </c>
      <c r="F25" s="236">
        <v>13</v>
      </c>
      <c r="G25" s="236">
        <v>13</v>
      </c>
    </row>
    <row r="26" spans="1:7" ht="15.75">
      <c r="A26" s="234"/>
      <c r="B26" s="310" t="s">
        <v>472</v>
      </c>
      <c r="C26" s="311"/>
      <c r="D26" s="312"/>
      <c r="E26" s="242">
        <v>7673.6</v>
      </c>
      <c r="F26" s="242">
        <v>7673.6</v>
      </c>
      <c r="G26" s="242">
        <v>7673.6</v>
      </c>
    </row>
    <row r="27" spans="1:7" ht="15.75">
      <c r="A27" s="234">
        <v>7</v>
      </c>
      <c r="B27" s="236" t="s">
        <v>172</v>
      </c>
      <c r="C27" s="236" t="s">
        <v>172</v>
      </c>
      <c r="D27" s="236" t="s">
        <v>469</v>
      </c>
      <c r="E27" s="236">
        <v>806</v>
      </c>
      <c r="F27" s="236">
        <v>806</v>
      </c>
      <c r="G27" s="236">
        <v>806</v>
      </c>
    </row>
    <row r="28" spans="1:7" ht="15.75">
      <c r="A28" s="234"/>
      <c r="B28" s="310" t="s">
        <v>472</v>
      </c>
      <c r="C28" s="311"/>
      <c r="D28" s="312"/>
      <c r="E28" s="242">
        <v>5512.2</v>
      </c>
      <c r="F28" s="242">
        <v>5512.2</v>
      </c>
      <c r="G28" s="242">
        <v>5512.2</v>
      </c>
    </row>
    <row r="29" spans="1:7" ht="38.25" customHeight="1">
      <c r="A29" s="313">
        <v>8</v>
      </c>
      <c r="B29" s="314" t="s">
        <v>210</v>
      </c>
      <c r="C29" s="236" t="s">
        <v>483</v>
      </c>
      <c r="D29" s="236" t="s">
        <v>469</v>
      </c>
      <c r="E29" s="236">
        <v>35</v>
      </c>
      <c r="F29" s="236">
        <v>35</v>
      </c>
      <c r="G29" s="236">
        <v>35</v>
      </c>
    </row>
    <row r="30" spans="1:7" ht="45.75" customHeight="1">
      <c r="A30" s="313"/>
      <c r="B30" s="314"/>
      <c r="C30" s="236" t="s">
        <v>484</v>
      </c>
      <c r="D30" s="236" t="s">
        <v>469</v>
      </c>
      <c r="E30" s="236">
        <v>286</v>
      </c>
      <c r="F30" s="236">
        <v>286</v>
      </c>
      <c r="G30" s="236">
        <v>286</v>
      </c>
    </row>
    <row r="31" spans="1:7" ht="46.5" customHeight="1">
      <c r="A31" s="313"/>
      <c r="B31" s="314"/>
      <c r="C31" s="236" t="s">
        <v>485</v>
      </c>
      <c r="D31" s="236" t="s">
        <v>469</v>
      </c>
      <c r="E31" s="236">
        <v>4</v>
      </c>
      <c r="F31" s="236">
        <v>4</v>
      </c>
      <c r="G31" s="236">
        <v>4</v>
      </c>
    </row>
    <row r="32" spans="1:14" ht="54" customHeight="1">
      <c r="A32" s="313"/>
      <c r="B32" s="314"/>
      <c r="C32" s="236" t="s">
        <v>486</v>
      </c>
      <c r="D32" s="236" t="s">
        <v>469</v>
      </c>
      <c r="E32" s="236">
        <v>50</v>
      </c>
      <c r="F32" s="236">
        <v>50</v>
      </c>
      <c r="G32" s="236">
        <v>50</v>
      </c>
      <c r="N32" s="8" t="s">
        <v>526</v>
      </c>
    </row>
    <row r="33" spans="1:7" ht="15.75">
      <c r="A33" s="234"/>
      <c r="B33" s="310" t="s">
        <v>472</v>
      </c>
      <c r="C33" s="311"/>
      <c r="D33" s="312"/>
      <c r="E33" s="242">
        <v>22250.4</v>
      </c>
      <c r="F33" s="242">
        <v>22250.4</v>
      </c>
      <c r="G33" s="242">
        <v>22250.4</v>
      </c>
    </row>
    <row r="34" spans="1:7" ht="64.5" customHeight="1">
      <c r="A34" s="313">
        <v>9</v>
      </c>
      <c r="B34" s="314" t="s">
        <v>487</v>
      </c>
      <c r="C34" s="236" t="s">
        <v>488</v>
      </c>
      <c r="D34" s="236" t="s">
        <v>469</v>
      </c>
      <c r="E34" s="236">
        <v>35</v>
      </c>
      <c r="F34" s="236">
        <v>35</v>
      </c>
      <c r="G34" s="236">
        <v>35</v>
      </c>
    </row>
    <row r="35" spans="1:7" ht="59.25" customHeight="1">
      <c r="A35" s="313"/>
      <c r="B35" s="314"/>
      <c r="C35" s="236" t="s">
        <v>489</v>
      </c>
      <c r="D35" s="236" t="s">
        <v>469</v>
      </c>
      <c r="E35" s="236">
        <v>286</v>
      </c>
      <c r="F35" s="236">
        <v>286</v>
      </c>
      <c r="G35" s="236">
        <v>286</v>
      </c>
    </row>
    <row r="36" spans="1:7" ht="15.75">
      <c r="A36" s="234"/>
      <c r="B36" s="310" t="s">
        <v>472</v>
      </c>
      <c r="C36" s="311"/>
      <c r="D36" s="312"/>
      <c r="E36" s="239">
        <v>20077</v>
      </c>
      <c r="F36" s="239">
        <v>20077</v>
      </c>
      <c r="G36" s="239">
        <v>20077</v>
      </c>
    </row>
    <row r="38" spans="1:7" ht="15.75">
      <c r="A38" s="80" t="s">
        <v>526</v>
      </c>
      <c r="B38" t="s">
        <v>526</v>
      </c>
      <c r="C38"/>
      <c r="D38"/>
      <c r="E38"/>
      <c r="F38"/>
      <c r="G38"/>
    </row>
    <row r="382" ht="12.75"/>
  </sheetData>
  <sheetProtection/>
  <mergeCells count="28">
    <mergeCell ref="E5:G5"/>
    <mergeCell ref="A8:A11"/>
    <mergeCell ref="B8:B11"/>
    <mergeCell ref="K1:O1"/>
    <mergeCell ref="E1:G1"/>
    <mergeCell ref="A2:G2"/>
    <mergeCell ref="A3:G3"/>
    <mergeCell ref="A5:A6"/>
    <mergeCell ref="B5:B6"/>
    <mergeCell ref="C5:C6"/>
    <mergeCell ref="D5:D6"/>
    <mergeCell ref="B28:D28"/>
    <mergeCell ref="A29:A32"/>
    <mergeCell ref="B29:B32"/>
    <mergeCell ref="B12:D12"/>
    <mergeCell ref="A13:A15"/>
    <mergeCell ref="B13:B15"/>
    <mergeCell ref="B16:D16"/>
    <mergeCell ref="A17:A19"/>
    <mergeCell ref="B17:B19"/>
    <mergeCell ref="B33:D33"/>
    <mergeCell ref="A34:A35"/>
    <mergeCell ref="B34:B35"/>
    <mergeCell ref="B36:D36"/>
    <mergeCell ref="B20:D20"/>
    <mergeCell ref="B22:D22"/>
    <mergeCell ref="B24:D24"/>
    <mergeCell ref="B26:D26"/>
  </mergeCells>
  <hyperlinks>
    <hyperlink ref="C5" location="P382" display="P382"/>
  </hyperlinks>
  <printOptions/>
  <pageMargins left="0.5118110236220472" right="0.5118110236220472" top="0.5511811023622047" bottom="0.35433070866141736" header="0.31496062992125984" footer="0.31496062992125984"/>
  <pageSetup fitToHeight="0" fitToWidth="1" horizontalDpi="600" verticalDpi="600" orientation="portrait" paperSize="9" scale="79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31"/>
  <sheetViews>
    <sheetView view="pageBreakPreview" zoomScale="90" zoomScaleNormal="79" zoomScaleSheetLayoutView="90" workbookViewId="0" topLeftCell="A1">
      <pane ySplit="5" topLeftCell="A6" activePane="bottomLeft" state="frozen"/>
      <selection pane="topLeft" activeCell="A1" sqref="A1"/>
      <selection pane="bottomLeft" activeCell="A7" sqref="A7:L7"/>
    </sheetView>
  </sheetViews>
  <sheetFormatPr defaultColWidth="9.00390625" defaultRowHeight="12.75"/>
  <cols>
    <col min="1" max="1" width="6.25390625" style="67" customWidth="1"/>
    <col min="2" max="2" width="79.125" style="1" customWidth="1"/>
    <col min="3" max="3" width="12.00390625" style="1" customWidth="1"/>
    <col min="4" max="4" width="11.375" style="1" hidden="1" customWidth="1"/>
    <col min="5" max="9" width="11.375" style="1" customWidth="1"/>
    <col min="10" max="16384" width="9.125" style="1" customWidth="1"/>
  </cols>
  <sheetData>
    <row r="1" spans="1:10" ht="81.75" customHeight="1">
      <c r="A1" s="57"/>
      <c r="B1" s="29"/>
      <c r="C1" s="47"/>
      <c r="E1" s="262" t="s">
        <v>491</v>
      </c>
      <c r="F1" s="262"/>
      <c r="G1" s="262"/>
      <c r="H1" s="262"/>
      <c r="I1" s="262"/>
      <c r="J1" s="262"/>
    </row>
    <row r="2" spans="1:8" ht="37.5" customHeight="1">
      <c r="A2" s="263" t="s">
        <v>143</v>
      </c>
      <c r="B2" s="263"/>
      <c r="C2" s="263"/>
      <c r="D2" s="263"/>
      <c r="E2" s="263"/>
      <c r="F2" s="263"/>
      <c r="G2" s="263"/>
      <c r="H2" s="263"/>
    </row>
    <row r="3" spans="1:12" ht="25.5" customHeight="1">
      <c r="A3" s="331" t="s">
        <v>533</v>
      </c>
      <c r="B3" s="334" t="s">
        <v>144</v>
      </c>
      <c r="C3" s="334" t="s">
        <v>529</v>
      </c>
      <c r="D3" s="281" t="s">
        <v>560</v>
      </c>
      <c r="E3" s="281" t="s">
        <v>556</v>
      </c>
      <c r="F3" s="281" t="s">
        <v>561</v>
      </c>
      <c r="G3" s="281" t="s">
        <v>562</v>
      </c>
      <c r="H3" s="281" t="s">
        <v>563</v>
      </c>
      <c r="I3" s="281" t="s">
        <v>564</v>
      </c>
      <c r="J3" s="281" t="s">
        <v>565</v>
      </c>
      <c r="K3" s="281" t="s">
        <v>566</v>
      </c>
      <c r="L3" s="281" t="s">
        <v>567</v>
      </c>
    </row>
    <row r="4" spans="1:12" ht="25.5" customHeight="1">
      <c r="A4" s="332"/>
      <c r="B4" s="335"/>
      <c r="C4" s="335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25.5" customHeight="1">
      <c r="A5" s="333"/>
      <c r="B5" s="336"/>
      <c r="C5" s="336"/>
      <c r="D5" s="282"/>
      <c r="E5" s="282"/>
      <c r="F5" s="282"/>
      <c r="G5" s="282"/>
      <c r="H5" s="282"/>
      <c r="I5" s="282"/>
      <c r="J5" s="282"/>
      <c r="K5" s="282"/>
      <c r="L5" s="282"/>
    </row>
    <row r="6" spans="1:10" ht="39.75" customHeight="1">
      <c r="A6" s="325" t="s">
        <v>501</v>
      </c>
      <c r="B6" s="326"/>
      <c r="C6" s="326"/>
      <c r="D6" s="326"/>
      <c r="E6" s="326"/>
      <c r="F6" s="326"/>
      <c r="G6" s="326"/>
      <c r="H6" s="326"/>
      <c r="I6" s="326"/>
      <c r="J6" s="326"/>
    </row>
    <row r="7" spans="1:12" ht="33" customHeight="1">
      <c r="A7" s="320" t="s">
        <v>152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2"/>
    </row>
    <row r="8" spans="1:12" ht="33.75" customHeight="1">
      <c r="A8" s="79" t="s">
        <v>211</v>
      </c>
      <c r="B8" s="128" t="s">
        <v>1</v>
      </c>
      <c r="C8" s="66" t="s">
        <v>527</v>
      </c>
      <c r="D8" s="193">
        <v>546.3</v>
      </c>
      <c r="E8" s="194">
        <v>284.5</v>
      </c>
      <c r="F8" s="194">
        <v>312.6</v>
      </c>
      <c r="G8" s="195">
        <v>449.4</v>
      </c>
      <c r="H8" s="195">
        <v>485.6</v>
      </c>
      <c r="I8" s="195">
        <v>485.6</v>
      </c>
      <c r="J8" s="195">
        <v>485.6</v>
      </c>
      <c r="K8" s="195">
        <v>485.6</v>
      </c>
      <c r="L8" s="195">
        <v>485.6</v>
      </c>
    </row>
    <row r="9" spans="1:12" ht="84" customHeight="1">
      <c r="A9" s="35" t="s">
        <v>119</v>
      </c>
      <c r="B9" s="63" t="s">
        <v>427</v>
      </c>
      <c r="C9" s="66" t="s">
        <v>527</v>
      </c>
      <c r="D9" s="165">
        <v>80</v>
      </c>
      <c r="E9" s="166">
        <v>71.26</v>
      </c>
      <c r="F9" s="166">
        <v>82.57</v>
      </c>
      <c r="G9" s="166">
        <v>100</v>
      </c>
      <c r="H9" s="166">
        <v>100</v>
      </c>
      <c r="I9" s="166">
        <v>100</v>
      </c>
      <c r="J9" s="166">
        <v>100</v>
      </c>
      <c r="K9" s="166">
        <v>100</v>
      </c>
      <c r="L9" s="166">
        <v>100</v>
      </c>
    </row>
    <row r="10" spans="1:12" ht="105.75" customHeight="1">
      <c r="A10" s="35" t="s">
        <v>236</v>
      </c>
      <c r="B10" s="63" t="s">
        <v>410</v>
      </c>
      <c r="C10" s="14" t="s">
        <v>527</v>
      </c>
      <c r="D10" s="14" t="s">
        <v>523</v>
      </c>
      <c r="E10" s="14">
        <v>0</v>
      </c>
      <c r="F10" s="14">
        <v>60</v>
      </c>
      <c r="G10" s="14">
        <v>100</v>
      </c>
      <c r="H10" s="14">
        <v>100</v>
      </c>
      <c r="I10" s="14">
        <v>100</v>
      </c>
      <c r="J10" s="166">
        <v>100</v>
      </c>
      <c r="K10" s="166">
        <v>100</v>
      </c>
      <c r="L10" s="166">
        <v>100</v>
      </c>
    </row>
    <row r="11" spans="1:12" ht="98.25" customHeight="1">
      <c r="A11" s="35" t="s">
        <v>120</v>
      </c>
      <c r="B11" s="63" t="s">
        <v>3</v>
      </c>
      <c r="C11" s="14" t="s">
        <v>527</v>
      </c>
      <c r="D11" s="14" t="s">
        <v>523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</row>
    <row r="12" spans="1:12" ht="95.25" customHeight="1">
      <c r="A12" s="35" t="s">
        <v>212</v>
      </c>
      <c r="B12" s="63" t="s">
        <v>411</v>
      </c>
      <c r="C12" s="14" t="s">
        <v>527</v>
      </c>
      <c r="D12" s="14" t="s">
        <v>523</v>
      </c>
      <c r="E12" s="14">
        <v>0</v>
      </c>
      <c r="F12" s="14">
        <v>33</v>
      </c>
      <c r="G12" s="14">
        <v>100</v>
      </c>
      <c r="H12" s="14">
        <v>100</v>
      </c>
      <c r="I12" s="14">
        <v>100</v>
      </c>
      <c r="J12" s="14">
        <v>100</v>
      </c>
      <c r="K12" s="14">
        <v>100</v>
      </c>
      <c r="L12" s="14">
        <v>100</v>
      </c>
    </row>
    <row r="13" spans="1:12" ht="95.25" customHeight="1">
      <c r="A13" s="35" t="s">
        <v>121</v>
      </c>
      <c r="B13" s="63" t="s">
        <v>47</v>
      </c>
      <c r="C13" s="14" t="s">
        <v>527</v>
      </c>
      <c r="D13" s="14"/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</row>
    <row r="14" spans="1:10" ht="45.75" customHeight="1">
      <c r="A14" s="327" t="s">
        <v>189</v>
      </c>
      <c r="B14" s="328"/>
      <c r="C14" s="328"/>
      <c r="D14" s="328"/>
      <c r="E14" s="328"/>
      <c r="F14" s="328"/>
      <c r="G14" s="328"/>
      <c r="H14" s="328"/>
      <c r="I14" s="328"/>
      <c r="J14" s="328"/>
    </row>
    <row r="15" spans="1:12" ht="85.5" customHeight="1">
      <c r="A15" s="35" t="s">
        <v>57</v>
      </c>
      <c r="B15" s="63" t="s">
        <v>502</v>
      </c>
      <c r="C15" s="30" t="s">
        <v>527</v>
      </c>
      <c r="D15" s="65">
        <v>15.6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</row>
    <row r="16" spans="1:12" ht="74.25" customHeight="1">
      <c r="A16" s="35" t="s">
        <v>213</v>
      </c>
      <c r="B16" s="63" t="s">
        <v>522</v>
      </c>
      <c r="C16" s="30" t="s">
        <v>527</v>
      </c>
      <c r="D16" s="65">
        <v>83.66</v>
      </c>
      <c r="E16" s="65">
        <v>100</v>
      </c>
      <c r="F16" s="65">
        <v>100</v>
      </c>
      <c r="G16" s="65">
        <v>100</v>
      </c>
      <c r="H16" s="65">
        <v>100</v>
      </c>
      <c r="I16" s="65">
        <v>100</v>
      </c>
      <c r="J16" s="65">
        <v>100</v>
      </c>
      <c r="K16" s="65">
        <v>100</v>
      </c>
      <c r="L16" s="65">
        <v>100</v>
      </c>
    </row>
    <row r="17" spans="1:12" ht="41.25" customHeight="1">
      <c r="A17" s="35" t="s">
        <v>214</v>
      </c>
      <c r="B17" s="63" t="s">
        <v>539</v>
      </c>
      <c r="C17" s="30" t="s">
        <v>527</v>
      </c>
      <c r="D17" s="38">
        <v>90</v>
      </c>
      <c r="E17" s="38">
        <v>100</v>
      </c>
      <c r="F17" s="38">
        <v>100</v>
      </c>
      <c r="G17" s="38">
        <v>100</v>
      </c>
      <c r="H17" s="38">
        <v>100</v>
      </c>
      <c r="I17" s="38">
        <v>100</v>
      </c>
      <c r="J17" s="38">
        <v>100</v>
      </c>
      <c r="K17" s="38">
        <v>100</v>
      </c>
      <c r="L17" s="38">
        <v>100</v>
      </c>
    </row>
    <row r="18" spans="1:12" ht="72.75" customHeight="1">
      <c r="A18" s="35" t="s">
        <v>123</v>
      </c>
      <c r="B18" s="127" t="s">
        <v>280</v>
      </c>
      <c r="C18" s="30" t="s">
        <v>527</v>
      </c>
      <c r="D18" s="30">
        <v>1.96</v>
      </c>
      <c r="E18" s="30">
        <v>1.86</v>
      </c>
      <c r="F18" s="58" t="s">
        <v>234</v>
      </c>
      <c r="G18" s="30">
        <v>5.23</v>
      </c>
      <c r="H18" s="30">
        <v>1.79</v>
      </c>
      <c r="I18" s="30">
        <v>1.8</v>
      </c>
      <c r="J18" s="14">
        <v>1.8</v>
      </c>
      <c r="K18" s="14">
        <v>1.8</v>
      </c>
      <c r="L18" s="14">
        <v>1.8</v>
      </c>
    </row>
    <row r="19" spans="1:12" s="64" customFormat="1" ht="68.25" customHeight="1">
      <c r="A19" s="35" t="s">
        <v>585</v>
      </c>
      <c r="B19" s="63" t="s">
        <v>285</v>
      </c>
      <c r="C19" s="14" t="s">
        <v>527</v>
      </c>
      <c r="D19" s="40">
        <v>2.34</v>
      </c>
      <c r="E19" s="40">
        <v>5.5</v>
      </c>
      <c r="F19" s="40">
        <v>5.4</v>
      </c>
      <c r="G19" s="40">
        <v>7.84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ht="65.25" customHeight="1">
      <c r="A20" s="35" t="s">
        <v>58</v>
      </c>
      <c r="B20" s="63" t="s">
        <v>513</v>
      </c>
      <c r="C20" s="30" t="s">
        <v>527</v>
      </c>
      <c r="D20" s="65">
        <v>9.78</v>
      </c>
      <c r="E20" s="65">
        <v>0</v>
      </c>
      <c r="F20" s="65">
        <v>0</v>
      </c>
      <c r="G20" s="65">
        <v>0</v>
      </c>
      <c r="H20" s="65">
        <v>6.25</v>
      </c>
      <c r="I20" s="65">
        <v>6.74</v>
      </c>
      <c r="J20" s="65">
        <v>6.2</v>
      </c>
      <c r="K20" s="65">
        <v>5.8</v>
      </c>
      <c r="L20" s="65">
        <v>5.8</v>
      </c>
    </row>
    <row r="21" spans="1:12" ht="82.5" customHeight="1">
      <c r="A21" s="35" t="s">
        <v>238</v>
      </c>
      <c r="B21" s="63" t="s">
        <v>589</v>
      </c>
      <c r="C21" s="36" t="s">
        <v>527</v>
      </c>
      <c r="D21" s="36">
        <v>83</v>
      </c>
      <c r="E21" s="36">
        <v>59.3</v>
      </c>
      <c r="F21" s="36">
        <v>81.5</v>
      </c>
      <c r="G21" s="36">
        <v>92.6</v>
      </c>
      <c r="H21" s="36">
        <v>100</v>
      </c>
      <c r="I21" s="36">
        <v>100</v>
      </c>
      <c r="J21" s="14">
        <v>100</v>
      </c>
      <c r="K21" s="14">
        <v>100</v>
      </c>
      <c r="L21" s="14">
        <v>100</v>
      </c>
    </row>
    <row r="22" spans="1:12" ht="72.75" customHeight="1">
      <c r="A22" s="35" t="s">
        <v>239</v>
      </c>
      <c r="B22" s="63" t="s">
        <v>135</v>
      </c>
      <c r="C22" s="36" t="s">
        <v>527</v>
      </c>
      <c r="D22" s="30">
        <v>35</v>
      </c>
      <c r="E22" s="36">
        <v>59.3</v>
      </c>
      <c r="F22" s="36">
        <v>81.5</v>
      </c>
      <c r="G22" s="36">
        <v>82.3</v>
      </c>
      <c r="H22" s="36">
        <v>92.6</v>
      </c>
      <c r="I22" s="36">
        <v>95.3</v>
      </c>
      <c r="J22" s="14">
        <v>100</v>
      </c>
      <c r="K22" s="14">
        <v>100</v>
      </c>
      <c r="L22" s="14">
        <v>100</v>
      </c>
    </row>
    <row r="23" spans="1:12" ht="88.5" customHeight="1">
      <c r="A23" s="35" t="s">
        <v>240</v>
      </c>
      <c r="B23" s="63" t="s">
        <v>134</v>
      </c>
      <c r="C23" s="36" t="s">
        <v>527</v>
      </c>
      <c r="D23" s="30">
        <v>45</v>
      </c>
      <c r="E23" s="30">
        <v>0</v>
      </c>
      <c r="F23" s="30">
        <v>0</v>
      </c>
      <c r="G23" s="30">
        <v>0</v>
      </c>
      <c r="H23" s="30">
        <v>7.1</v>
      </c>
      <c r="I23" s="30">
        <v>7.1</v>
      </c>
      <c r="J23" s="14">
        <v>7.1</v>
      </c>
      <c r="K23" s="14">
        <v>7.1</v>
      </c>
      <c r="L23" s="14">
        <v>7.1</v>
      </c>
    </row>
    <row r="24" spans="1:12" ht="63.75" customHeight="1">
      <c r="A24" s="35" t="s">
        <v>241</v>
      </c>
      <c r="B24" s="63" t="s">
        <v>521</v>
      </c>
      <c r="C24" s="36" t="s">
        <v>527</v>
      </c>
      <c r="D24" s="30">
        <v>1</v>
      </c>
      <c r="E24" s="30">
        <v>36.4</v>
      </c>
      <c r="F24" s="30">
        <v>72.7</v>
      </c>
      <c r="G24" s="30">
        <v>72.7</v>
      </c>
      <c r="H24" s="30">
        <v>81.8</v>
      </c>
      <c r="I24" s="30">
        <v>81.8</v>
      </c>
      <c r="J24" s="30">
        <v>100</v>
      </c>
      <c r="K24" s="30">
        <v>100</v>
      </c>
      <c r="L24" s="30">
        <v>100</v>
      </c>
    </row>
    <row r="25" spans="1:12" ht="94.5">
      <c r="A25" s="35" t="s">
        <v>249</v>
      </c>
      <c r="B25" s="127" t="s">
        <v>503</v>
      </c>
      <c r="C25" s="30" t="s">
        <v>527</v>
      </c>
      <c r="D25" s="30" t="s">
        <v>523</v>
      </c>
      <c r="E25" s="30" t="s">
        <v>523</v>
      </c>
      <c r="F25" s="30">
        <v>63.6</v>
      </c>
      <c r="G25" s="30">
        <v>100</v>
      </c>
      <c r="H25" s="30">
        <v>100</v>
      </c>
      <c r="I25" s="30">
        <v>100</v>
      </c>
      <c r="J25" s="30">
        <v>100</v>
      </c>
      <c r="K25" s="30">
        <v>100</v>
      </c>
      <c r="L25" s="30">
        <v>100</v>
      </c>
    </row>
    <row r="26" spans="1:10" ht="44.25" customHeight="1">
      <c r="A26" s="329" t="s">
        <v>403</v>
      </c>
      <c r="B26" s="330"/>
      <c r="C26" s="330"/>
      <c r="D26" s="330"/>
      <c r="E26" s="330"/>
      <c r="F26" s="330"/>
      <c r="G26" s="330"/>
      <c r="H26" s="330"/>
      <c r="I26" s="330"/>
      <c r="J26" s="330"/>
    </row>
    <row r="27" spans="1:12" ht="52.5" customHeight="1">
      <c r="A27" s="58" t="s">
        <v>243</v>
      </c>
      <c r="B27" s="127" t="s">
        <v>2</v>
      </c>
      <c r="C27" s="14" t="s">
        <v>527</v>
      </c>
      <c r="D27" s="30">
        <v>78.4</v>
      </c>
      <c r="E27" s="30">
        <v>69.8</v>
      </c>
      <c r="F27" s="30">
        <v>70</v>
      </c>
      <c r="G27" s="30">
        <v>70.2</v>
      </c>
      <c r="H27" s="30">
        <v>70.4</v>
      </c>
      <c r="I27" s="30">
        <v>70.7</v>
      </c>
      <c r="J27" s="30">
        <v>70.8</v>
      </c>
      <c r="K27" s="30">
        <v>70.8</v>
      </c>
      <c r="L27" s="30">
        <v>70.8</v>
      </c>
    </row>
    <row r="28" spans="1:11" ht="42" customHeight="1">
      <c r="A28" s="323" t="s">
        <v>209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</row>
    <row r="29" spans="1:12" ht="15.75">
      <c r="A29" s="41" t="s">
        <v>242</v>
      </c>
      <c r="B29" s="127" t="s">
        <v>548</v>
      </c>
      <c r="C29" s="30" t="s">
        <v>527</v>
      </c>
      <c r="D29" s="37">
        <v>82.9</v>
      </c>
      <c r="E29" s="37">
        <v>89.6</v>
      </c>
      <c r="F29" s="37">
        <v>89.6</v>
      </c>
      <c r="G29" s="37">
        <v>94.8</v>
      </c>
      <c r="H29" s="37">
        <v>75.7</v>
      </c>
      <c r="I29" s="37">
        <v>75.8</v>
      </c>
      <c r="J29" s="37">
        <v>65.9</v>
      </c>
      <c r="K29" s="37">
        <v>65.9</v>
      </c>
      <c r="L29" s="37">
        <v>65.9</v>
      </c>
    </row>
    <row r="30" spans="1:9" ht="20.25" customHeight="1">
      <c r="A30" s="87"/>
      <c r="B30" s="71"/>
      <c r="C30" s="72"/>
      <c r="D30" s="75"/>
      <c r="E30" s="75"/>
      <c r="F30" s="75"/>
      <c r="G30" s="75"/>
      <c r="H30" s="75"/>
      <c r="I30" s="75"/>
    </row>
    <row r="31" spans="1:9" ht="26.25" customHeight="1">
      <c r="A31" s="68"/>
      <c r="B31" s="68"/>
      <c r="C31" s="68"/>
      <c r="F31" s="80"/>
      <c r="G31" s="64"/>
      <c r="H31" s="69"/>
      <c r="I31" s="69"/>
    </row>
  </sheetData>
  <sheetProtection/>
  <mergeCells count="19">
    <mergeCell ref="E1:J1"/>
    <mergeCell ref="J3:J5"/>
    <mergeCell ref="A2:H2"/>
    <mergeCell ref="F3:F5"/>
    <mergeCell ref="G3:G5"/>
    <mergeCell ref="H3:H5"/>
    <mergeCell ref="A3:A5"/>
    <mergeCell ref="B3:B5"/>
    <mergeCell ref="C3:C5"/>
    <mergeCell ref="D3:D5"/>
    <mergeCell ref="L3:L5"/>
    <mergeCell ref="A7:L7"/>
    <mergeCell ref="K3:K5"/>
    <mergeCell ref="A28:K28"/>
    <mergeCell ref="E3:E5"/>
    <mergeCell ref="A6:J6"/>
    <mergeCell ref="A14:J14"/>
    <mergeCell ref="A26:J26"/>
    <mergeCell ref="I3:I5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76" r:id="rId3"/>
  <headerFooter differentFirst="1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S113"/>
  <sheetViews>
    <sheetView tabSelected="1" view="pageBreakPreview" zoomScale="80" zoomScaleNormal="93" zoomScaleSheetLayoutView="80" workbookViewId="0" topLeftCell="C35">
      <selection activeCell="L41" sqref="L41"/>
    </sheetView>
  </sheetViews>
  <sheetFormatPr defaultColWidth="9.00390625" defaultRowHeight="12.75"/>
  <cols>
    <col min="1" max="1" width="13.00390625" style="6" customWidth="1"/>
    <col min="2" max="2" width="73.375" style="86" customWidth="1"/>
    <col min="3" max="3" width="21.875" style="64" customWidth="1"/>
    <col min="4" max="5" width="9.125" style="7" customWidth="1"/>
    <col min="6" max="6" width="15.25390625" style="7" customWidth="1"/>
    <col min="7" max="7" width="7.375" style="7" customWidth="1"/>
    <col min="8" max="14" width="15.625" style="140" customWidth="1"/>
    <col min="15" max="15" width="19.125" style="140" customWidth="1"/>
    <col min="16" max="16" width="74.875" style="1" customWidth="1"/>
    <col min="17" max="17" width="12.00390625" style="1" customWidth="1"/>
    <col min="18" max="18" width="15.375" style="1" customWidth="1"/>
    <col min="19" max="19" width="21.125" style="1" customWidth="1"/>
    <col min="20" max="16384" width="9.125" style="1" customWidth="1"/>
  </cols>
  <sheetData>
    <row r="1" spans="1:19" s="3" customFormat="1" ht="88.5" customHeight="1">
      <c r="A1" s="2"/>
      <c r="B1" s="148"/>
      <c r="C1" s="73"/>
      <c r="D1" s="4"/>
      <c r="E1" s="4"/>
      <c r="F1" s="4"/>
      <c r="G1" s="4"/>
      <c r="H1" s="349"/>
      <c r="I1" s="349"/>
      <c r="J1" s="137"/>
      <c r="K1" s="137"/>
      <c r="L1" s="137"/>
      <c r="M1" s="137"/>
      <c r="N1" s="137"/>
      <c r="O1" s="262" t="s">
        <v>364</v>
      </c>
      <c r="P1" s="262"/>
      <c r="Q1" s="152"/>
      <c r="R1" s="152"/>
      <c r="S1" s="152"/>
    </row>
    <row r="2" spans="1:16" s="3" customFormat="1" ht="23.25" customHeight="1">
      <c r="A2" s="341" t="s">
        <v>32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s="3" customFormat="1" ht="24.75" customHeight="1">
      <c r="A3" s="254" t="s">
        <v>533</v>
      </c>
      <c r="B3" s="305" t="s">
        <v>547</v>
      </c>
      <c r="C3" s="254" t="s">
        <v>22</v>
      </c>
      <c r="D3" s="254" t="s">
        <v>21</v>
      </c>
      <c r="E3" s="254"/>
      <c r="F3" s="254"/>
      <c r="G3" s="254"/>
      <c r="H3" s="348" t="s">
        <v>26</v>
      </c>
      <c r="I3" s="348"/>
      <c r="J3" s="348"/>
      <c r="K3" s="348"/>
      <c r="L3" s="348"/>
      <c r="M3" s="348"/>
      <c r="N3" s="348"/>
      <c r="O3" s="348"/>
      <c r="P3" s="254" t="s">
        <v>81</v>
      </c>
    </row>
    <row r="4" spans="1:16" s="3" customFormat="1" ht="42" customHeight="1">
      <c r="A4" s="254"/>
      <c r="B4" s="305"/>
      <c r="C4" s="254"/>
      <c r="D4" s="11" t="s">
        <v>22</v>
      </c>
      <c r="E4" s="11" t="s">
        <v>23</v>
      </c>
      <c r="F4" s="11" t="s">
        <v>24</v>
      </c>
      <c r="G4" s="11" t="s">
        <v>25</v>
      </c>
      <c r="H4" s="83">
        <v>2014</v>
      </c>
      <c r="I4" s="83">
        <v>2015</v>
      </c>
      <c r="J4" s="83">
        <v>2016</v>
      </c>
      <c r="K4" s="83" t="s">
        <v>60</v>
      </c>
      <c r="L4" s="83" t="s">
        <v>261</v>
      </c>
      <c r="M4" s="83" t="s">
        <v>316</v>
      </c>
      <c r="N4" s="83" t="s">
        <v>353</v>
      </c>
      <c r="O4" s="138" t="s">
        <v>27</v>
      </c>
      <c r="P4" s="254"/>
    </row>
    <row r="5" spans="1:16" ht="26.25" customHeight="1">
      <c r="A5" s="350" t="s">
        <v>82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2"/>
    </row>
    <row r="6" spans="1:16" ht="24" customHeight="1">
      <c r="A6" s="329" t="s">
        <v>152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53"/>
    </row>
    <row r="7" spans="1:16" ht="154.5" customHeight="1">
      <c r="A7" s="339" t="s">
        <v>211</v>
      </c>
      <c r="B7" s="143" t="s">
        <v>93</v>
      </c>
      <c r="C7" s="112" t="s">
        <v>514</v>
      </c>
      <c r="D7" s="99" t="s">
        <v>390</v>
      </c>
      <c r="E7" s="112" t="s">
        <v>71</v>
      </c>
      <c r="F7" s="99" t="s">
        <v>311</v>
      </c>
      <c r="G7" s="99" t="s">
        <v>328</v>
      </c>
      <c r="H7" s="155">
        <v>15543.36</v>
      </c>
      <c r="I7" s="209">
        <v>16259.6</v>
      </c>
      <c r="J7" s="209">
        <v>19018.8</v>
      </c>
      <c r="K7" s="209">
        <v>15534.4</v>
      </c>
      <c r="L7" s="209">
        <v>17818.1</v>
      </c>
      <c r="M7" s="209">
        <v>22491.9</v>
      </c>
      <c r="N7" s="209">
        <v>22491.9</v>
      </c>
      <c r="O7" s="209">
        <f>SUM(H7:N7)</f>
        <v>129158.06</v>
      </c>
      <c r="P7" s="343" t="s">
        <v>206</v>
      </c>
    </row>
    <row r="8" spans="1:16" ht="70.5" customHeight="1">
      <c r="A8" s="347"/>
      <c r="B8" s="142" t="s">
        <v>329</v>
      </c>
      <c r="C8" s="11" t="s">
        <v>514</v>
      </c>
      <c r="D8" s="83" t="s">
        <v>390</v>
      </c>
      <c r="E8" s="11" t="s">
        <v>71</v>
      </c>
      <c r="F8" s="99" t="s">
        <v>298</v>
      </c>
      <c r="G8" s="83" t="s">
        <v>76</v>
      </c>
      <c r="H8" s="155"/>
      <c r="I8" s="209">
        <v>356.2</v>
      </c>
      <c r="J8" s="209">
        <v>223.7</v>
      </c>
      <c r="K8" s="209">
        <v>635.1</v>
      </c>
      <c r="L8" s="209"/>
      <c r="M8" s="209"/>
      <c r="N8" s="209"/>
      <c r="O8" s="209">
        <f aca="true" t="shared" si="0" ref="O8:O35">SUM(H8:N8)</f>
        <v>1215</v>
      </c>
      <c r="P8" s="344"/>
    </row>
    <row r="9" spans="1:16" ht="106.5" customHeight="1">
      <c r="A9" s="35" t="s">
        <v>235</v>
      </c>
      <c r="B9" s="142" t="s">
        <v>94</v>
      </c>
      <c r="C9" s="11" t="s">
        <v>514</v>
      </c>
      <c r="D9" s="83" t="s">
        <v>390</v>
      </c>
      <c r="E9" s="11" t="s">
        <v>71</v>
      </c>
      <c r="F9" s="99" t="s">
        <v>170</v>
      </c>
      <c r="G9" s="11" t="s">
        <v>330</v>
      </c>
      <c r="H9" s="155">
        <v>1.2</v>
      </c>
      <c r="I9" s="209">
        <v>1.2</v>
      </c>
      <c r="J9" s="209"/>
      <c r="K9" s="209"/>
      <c r="L9" s="209"/>
      <c r="M9" s="209"/>
      <c r="N9" s="209"/>
      <c r="O9" s="209">
        <f t="shared" si="0"/>
        <v>2.4</v>
      </c>
      <c r="P9" s="344"/>
    </row>
    <row r="10" spans="1:16" ht="106.5" customHeight="1">
      <c r="A10" s="339" t="s">
        <v>236</v>
      </c>
      <c r="B10" s="143" t="s">
        <v>171</v>
      </c>
      <c r="C10" s="112" t="s">
        <v>393</v>
      </c>
      <c r="D10" s="83" t="s">
        <v>78</v>
      </c>
      <c r="E10" s="11" t="s">
        <v>71</v>
      </c>
      <c r="F10" s="99" t="s">
        <v>169</v>
      </c>
      <c r="G10" s="11" t="s">
        <v>435</v>
      </c>
      <c r="H10" s="155"/>
      <c r="I10" s="209"/>
      <c r="J10" s="209"/>
      <c r="K10" s="209"/>
      <c r="L10" s="209">
        <v>5666.7</v>
      </c>
      <c r="M10" s="209"/>
      <c r="N10" s="209"/>
      <c r="O10" s="209">
        <f t="shared" si="0"/>
        <v>5666.7</v>
      </c>
      <c r="P10" s="344"/>
    </row>
    <row r="11" spans="1:16" ht="106.5" customHeight="1">
      <c r="A11" s="340"/>
      <c r="B11" s="143" t="s">
        <v>452</v>
      </c>
      <c r="C11" s="112" t="s">
        <v>393</v>
      </c>
      <c r="D11" s="83" t="s">
        <v>78</v>
      </c>
      <c r="E11" s="11" t="s">
        <v>71</v>
      </c>
      <c r="F11" s="99" t="s">
        <v>453</v>
      </c>
      <c r="G11" s="11">
        <v>830</v>
      </c>
      <c r="H11" s="155"/>
      <c r="I11" s="209"/>
      <c r="J11" s="209"/>
      <c r="K11" s="209"/>
      <c r="L11" s="209">
        <v>31.6</v>
      </c>
      <c r="M11" s="209"/>
      <c r="N11" s="209"/>
      <c r="O11" s="209">
        <f t="shared" si="0"/>
        <v>31.6</v>
      </c>
      <c r="P11" s="344"/>
    </row>
    <row r="12" spans="1:16" ht="88.5" customHeight="1">
      <c r="A12" s="35" t="s">
        <v>237</v>
      </c>
      <c r="B12" s="232" t="s">
        <v>95</v>
      </c>
      <c r="C12" s="231" t="s">
        <v>514</v>
      </c>
      <c r="D12" s="233" t="s">
        <v>390</v>
      </c>
      <c r="E12" s="231" t="s">
        <v>71</v>
      </c>
      <c r="F12" s="233" t="s">
        <v>296</v>
      </c>
      <c r="G12" s="11" t="s">
        <v>295</v>
      </c>
      <c r="H12" s="155">
        <v>1064.95</v>
      </c>
      <c r="I12" s="209">
        <v>2686.7</v>
      </c>
      <c r="J12" s="209">
        <v>3489.7</v>
      </c>
      <c r="K12" s="209">
        <v>4071.9</v>
      </c>
      <c r="L12" s="209">
        <v>4270.9</v>
      </c>
      <c r="M12" s="209">
        <v>4694.8</v>
      </c>
      <c r="N12" s="209">
        <v>3694.8</v>
      </c>
      <c r="O12" s="209">
        <f t="shared" si="0"/>
        <v>23973.75</v>
      </c>
      <c r="P12" s="344"/>
    </row>
    <row r="13" spans="1:16" ht="87" customHeight="1">
      <c r="A13" s="35" t="s">
        <v>436</v>
      </c>
      <c r="B13" s="232" t="s">
        <v>95</v>
      </c>
      <c r="C13" s="231" t="s">
        <v>514</v>
      </c>
      <c r="D13" s="233" t="s">
        <v>390</v>
      </c>
      <c r="E13" s="231" t="s">
        <v>71</v>
      </c>
      <c r="F13" s="233" t="s">
        <v>437</v>
      </c>
      <c r="G13" s="11" t="s">
        <v>295</v>
      </c>
      <c r="H13" s="155"/>
      <c r="I13" s="209"/>
      <c r="J13" s="209"/>
      <c r="K13" s="209"/>
      <c r="L13" s="209">
        <v>635.3</v>
      </c>
      <c r="M13" s="209"/>
      <c r="N13" s="209"/>
      <c r="O13" s="209">
        <f t="shared" si="0"/>
        <v>635.3</v>
      </c>
      <c r="P13" s="344"/>
    </row>
    <row r="14" spans="1:16" ht="112.5" customHeight="1">
      <c r="A14" s="35" t="s">
        <v>438</v>
      </c>
      <c r="B14" s="143" t="s">
        <v>66</v>
      </c>
      <c r="C14" s="11" t="s">
        <v>514</v>
      </c>
      <c r="D14" s="83" t="s">
        <v>390</v>
      </c>
      <c r="E14" s="11" t="s">
        <v>71</v>
      </c>
      <c r="F14" s="99" t="s">
        <v>50</v>
      </c>
      <c r="G14" s="11">
        <v>612</v>
      </c>
      <c r="H14" s="155">
        <v>13.03</v>
      </c>
      <c r="I14" s="209"/>
      <c r="J14" s="209"/>
      <c r="K14" s="209"/>
      <c r="L14" s="209"/>
      <c r="M14" s="209"/>
      <c r="N14" s="209"/>
      <c r="O14" s="209">
        <f t="shared" si="0"/>
        <v>13.03</v>
      </c>
      <c r="P14" s="344"/>
    </row>
    <row r="15" spans="1:16" ht="95.25" customHeight="1">
      <c r="A15" s="35" t="s">
        <v>439</v>
      </c>
      <c r="B15" s="190" t="s">
        <v>96</v>
      </c>
      <c r="C15" s="112" t="s">
        <v>514</v>
      </c>
      <c r="D15" s="99" t="s">
        <v>390</v>
      </c>
      <c r="E15" s="112" t="s">
        <v>71</v>
      </c>
      <c r="F15" s="99" t="s">
        <v>310</v>
      </c>
      <c r="G15" s="11" t="s">
        <v>331</v>
      </c>
      <c r="H15" s="155">
        <v>11731.53</v>
      </c>
      <c r="I15" s="209">
        <v>13672.9</v>
      </c>
      <c r="J15" s="209">
        <v>14478.5</v>
      </c>
      <c r="K15" s="209">
        <v>15158.8</v>
      </c>
      <c r="L15" s="209">
        <v>17624.9</v>
      </c>
      <c r="M15" s="209">
        <v>15073.4</v>
      </c>
      <c r="N15" s="209">
        <v>15073.4</v>
      </c>
      <c r="O15" s="209">
        <f t="shared" si="0"/>
        <v>102813.43</v>
      </c>
      <c r="P15" s="344"/>
    </row>
    <row r="16" spans="1:16" ht="225" customHeight="1">
      <c r="A16" s="35" t="s">
        <v>440</v>
      </c>
      <c r="B16" s="190" t="s">
        <v>272</v>
      </c>
      <c r="C16" s="112" t="s">
        <v>389</v>
      </c>
      <c r="D16" s="99" t="s">
        <v>390</v>
      </c>
      <c r="E16" s="112" t="s">
        <v>270</v>
      </c>
      <c r="F16" s="99" t="s">
        <v>271</v>
      </c>
      <c r="G16" s="11" t="s">
        <v>331</v>
      </c>
      <c r="H16" s="155"/>
      <c r="I16" s="209"/>
      <c r="J16" s="209">
        <v>8170.2</v>
      </c>
      <c r="K16" s="209">
        <v>9658.5</v>
      </c>
      <c r="L16" s="209">
        <v>11795.5</v>
      </c>
      <c r="M16" s="209">
        <v>9660.5</v>
      </c>
      <c r="N16" s="209">
        <v>9660.5</v>
      </c>
      <c r="O16" s="209">
        <f t="shared" si="0"/>
        <v>48945.2</v>
      </c>
      <c r="P16" s="345"/>
    </row>
    <row r="17" spans="1:16" ht="100.5" customHeight="1">
      <c r="A17" s="35" t="s">
        <v>441</v>
      </c>
      <c r="B17" s="122" t="s">
        <v>584</v>
      </c>
      <c r="C17" s="99" t="s">
        <v>389</v>
      </c>
      <c r="D17" s="113" t="s">
        <v>390</v>
      </c>
      <c r="E17" s="113" t="s">
        <v>71</v>
      </c>
      <c r="F17" s="113" t="s">
        <v>41</v>
      </c>
      <c r="G17" s="11" t="s">
        <v>295</v>
      </c>
      <c r="H17" s="155">
        <v>933.9</v>
      </c>
      <c r="I17" s="209">
        <v>870.1</v>
      </c>
      <c r="J17" s="209"/>
      <c r="K17" s="209"/>
      <c r="L17" s="209"/>
      <c r="M17" s="209"/>
      <c r="N17" s="209"/>
      <c r="O17" s="209">
        <f t="shared" si="0"/>
        <v>1804</v>
      </c>
      <c r="P17" s="112" t="s">
        <v>62</v>
      </c>
    </row>
    <row r="18" spans="1:16" ht="226.5" customHeight="1">
      <c r="A18" s="113" t="s">
        <v>122</v>
      </c>
      <c r="B18" s="143" t="s">
        <v>97</v>
      </c>
      <c r="C18" s="112" t="s">
        <v>389</v>
      </c>
      <c r="D18" s="99" t="s">
        <v>390</v>
      </c>
      <c r="E18" s="112" t="s">
        <v>73</v>
      </c>
      <c r="F18" s="99" t="s">
        <v>300</v>
      </c>
      <c r="G18" s="11" t="s">
        <v>260</v>
      </c>
      <c r="H18" s="155">
        <f>(25.2+8.4)+33.6</f>
        <v>67.2</v>
      </c>
      <c r="I18" s="209">
        <v>67.2</v>
      </c>
      <c r="J18" s="209">
        <v>25.2</v>
      </c>
      <c r="K18" s="209">
        <v>33.6</v>
      </c>
      <c r="L18" s="209">
        <v>8.4</v>
      </c>
      <c r="M18" s="209">
        <v>8.4</v>
      </c>
      <c r="N18" s="209">
        <v>8.4</v>
      </c>
      <c r="O18" s="209">
        <f t="shared" si="0"/>
        <v>218.4</v>
      </c>
      <c r="P18" s="112" t="s">
        <v>365</v>
      </c>
    </row>
    <row r="19" spans="1:16" ht="299.25" customHeight="1">
      <c r="A19" s="113" t="s">
        <v>255</v>
      </c>
      <c r="B19" s="122" t="s">
        <v>202</v>
      </c>
      <c r="C19" s="112" t="s">
        <v>389</v>
      </c>
      <c r="D19" s="99" t="s">
        <v>390</v>
      </c>
      <c r="E19" s="112" t="s">
        <v>117</v>
      </c>
      <c r="F19" s="99" t="s">
        <v>301</v>
      </c>
      <c r="G19" s="11" t="s">
        <v>335</v>
      </c>
      <c r="H19" s="155">
        <v>409.2</v>
      </c>
      <c r="I19" s="209">
        <v>331.7</v>
      </c>
      <c r="J19" s="209">
        <v>512</v>
      </c>
      <c r="K19" s="209">
        <v>541.9</v>
      </c>
      <c r="L19" s="209">
        <v>296.1</v>
      </c>
      <c r="M19" s="209">
        <v>296.1</v>
      </c>
      <c r="N19" s="209">
        <v>296.1</v>
      </c>
      <c r="O19" s="209">
        <f t="shared" si="0"/>
        <v>2683.1</v>
      </c>
      <c r="P19" s="112" t="s">
        <v>207</v>
      </c>
    </row>
    <row r="20" spans="1:16" ht="51" customHeight="1">
      <c r="A20" s="339" t="s">
        <v>56</v>
      </c>
      <c r="B20" s="281" t="s">
        <v>92</v>
      </c>
      <c r="C20" s="11" t="s">
        <v>386</v>
      </c>
      <c r="D20" s="83" t="s">
        <v>78</v>
      </c>
      <c r="E20" s="112" t="s">
        <v>71</v>
      </c>
      <c r="F20" s="83" t="s">
        <v>43</v>
      </c>
      <c r="G20" s="11">
        <v>412</v>
      </c>
      <c r="H20" s="176">
        <v>102866.4</v>
      </c>
      <c r="I20" s="209"/>
      <c r="J20" s="209"/>
      <c r="K20" s="209"/>
      <c r="L20" s="209"/>
      <c r="M20" s="209"/>
      <c r="N20" s="209"/>
      <c r="O20" s="209">
        <f t="shared" si="0"/>
        <v>102866.4</v>
      </c>
      <c r="P20" s="281" t="s">
        <v>282</v>
      </c>
    </row>
    <row r="21" spans="1:16" ht="51" customHeight="1">
      <c r="A21" s="346"/>
      <c r="B21" s="346"/>
      <c r="C21" s="112" t="s">
        <v>389</v>
      </c>
      <c r="D21" s="99" t="s">
        <v>390</v>
      </c>
      <c r="E21" s="112" t="s">
        <v>71</v>
      </c>
      <c r="F21" s="99" t="s">
        <v>115</v>
      </c>
      <c r="G21" s="112">
        <v>244</v>
      </c>
      <c r="H21" s="177">
        <v>97.5</v>
      </c>
      <c r="I21" s="214"/>
      <c r="J21" s="214"/>
      <c r="K21" s="214"/>
      <c r="L21" s="214"/>
      <c r="M21" s="214"/>
      <c r="N21" s="214"/>
      <c r="O21" s="209">
        <f t="shared" si="0"/>
        <v>97.5</v>
      </c>
      <c r="P21" s="309"/>
    </row>
    <row r="22" spans="1:16" ht="51" customHeight="1">
      <c r="A22" s="346"/>
      <c r="B22" s="346"/>
      <c r="C22" s="112" t="s">
        <v>393</v>
      </c>
      <c r="D22" s="99" t="s">
        <v>78</v>
      </c>
      <c r="E22" s="112" t="s">
        <v>71</v>
      </c>
      <c r="F22" s="99" t="s">
        <v>44</v>
      </c>
      <c r="G22" s="112">
        <v>244</v>
      </c>
      <c r="H22" s="177">
        <v>2.68</v>
      </c>
      <c r="I22" s="214"/>
      <c r="J22" s="214"/>
      <c r="K22" s="214"/>
      <c r="L22" s="214"/>
      <c r="M22" s="214"/>
      <c r="N22" s="214"/>
      <c r="O22" s="209">
        <f t="shared" si="0"/>
        <v>2.68</v>
      </c>
      <c r="P22" s="309"/>
    </row>
    <row r="23" spans="1:16" ht="51" customHeight="1">
      <c r="A23" s="346"/>
      <c r="B23" s="346"/>
      <c r="C23" s="112" t="s">
        <v>393</v>
      </c>
      <c r="D23" s="99" t="s">
        <v>78</v>
      </c>
      <c r="E23" s="112" t="s">
        <v>71</v>
      </c>
      <c r="F23" s="99" t="s">
        <v>51</v>
      </c>
      <c r="G23" s="112">
        <v>244</v>
      </c>
      <c r="H23" s="177">
        <v>311.59</v>
      </c>
      <c r="I23" s="214"/>
      <c r="J23" s="214"/>
      <c r="K23" s="214"/>
      <c r="L23" s="214"/>
      <c r="M23" s="214"/>
      <c r="N23" s="214"/>
      <c r="O23" s="209">
        <f t="shared" si="0"/>
        <v>311.59</v>
      </c>
      <c r="P23" s="309"/>
    </row>
    <row r="24" spans="1:16" ht="51" customHeight="1">
      <c r="A24" s="346"/>
      <c r="B24" s="346"/>
      <c r="C24" s="112" t="s">
        <v>393</v>
      </c>
      <c r="D24" s="99" t="s">
        <v>78</v>
      </c>
      <c r="E24" s="112" t="s">
        <v>71</v>
      </c>
      <c r="F24" s="99" t="s">
        <v>52</v>
      </c>
      <c r="G24" s="112">
        <v>244</v>
      </c>
      <c r="H24" s="177">
        <v>2641.9</v>
      </c>
      <c r="I24" s="214"/>
      <c r="J24" s="214"/>
      <c r="K24" s="214"/>
      <c r="L24" s="214"/>
      <c r="M24" s="214"/>
      <c r="N24" s="214"/>
      <c r="O24" s="209">
        <f t="shared" si="0"/>
        <v>2641.9</v>
      </c>
      <c r="P24" s="309"/>
    </row>
    <row r="25" spans="1:16" ht="51" customHeight="1">
      <c r="A25" s="347"/>
      <c r="B25" s="347"/>
      <c r="C25" s="112" t="s">
        <v>393</v>
      </c>
      <c r="D25" s="99" t="s">
        <v>78</v>
      </c>
      <c r="E25" s="112" t="s">
        <v>71</v>
      </c>
      <c r="F25" s="99" t="s">
        <v>45</v>
      </c>
      <c r="G25" s="112">
        <v>244</v>
      </c>
      <c r="H25" s="177">
        <v>257.7</v>
      </c>
      <c r="I25" s="214"/>
      <c r="J25" s="214"/>
      <c r="K25" s="214"/>
      <c r="L25" s="214"/>
      <c r="M25" s="214"/>
      <c r="N25" s="214"/>
      <c r="O25" s="209">
        <f t="shared" si="0"/>
        <v>257.7</v>
      </c>
      <c r="P25" s="309"/>
    </row>
    <row r="26" spans="1:16" ht="168" customHeight="1">
      <c r="A26" s="35" t="s">
        <v>256</v>
      </c>
      <c r="B26" s="82" t="s">
        <v>259</v>
      </c>
      <c r="C26" s="11" t="s">
        <v>386</v>
      </c>
      <c r="D26" s="83" t="s">
        <v>78</v>
      </c>
      <c r="E26" s="112" t="s">
        <v>71</v>
      </c>
      <c r="F26" s="83" t="s">
        <v>346</v>
      </c>
      <c r="G26" s="11">
        <v>414</v>
      </c>
      <c r="H26" s="176">
        <v>516.9</v>
      </c>
      <c r="I26" s="209">
        <v>656.6</v>
      </c>
      <c r="J26" s="209">
        <v>160.2</v>
      </c>
      <c r="K26" s="209">
        <v>764.1</v>
      </c>
      <c r="L26" s="209"/>
      <c r="M26" s="209"/>
      <c r="N26" s="209"/>
      <c r="O26" s="209">
        <f t="shared" si="0"/>
        <v>2097.8</v>
      </c>
      <c r="P26" s="309"/>
    </row>
    <row r="27" spans="1:16" ht="168" customHeight="1">
      <c r="A27" s="35" t="s">
        <v>258</v>
      </c>
      <c r="B27" s="82" t="s">
        <v>257</v>
      </c>
      <c r="C27" s="112" t="s">
        <v>393</v>
      </c>
      <c r="D27" s="99" t="s">
        <v>78</v>
      </c>
      <c r="E27" s="112" t="s">
        <v>71</v>
      </c>
      <c r="F27" s="99" t="s">
        <v>348</v>
      </c>
      <c r="G27" s="112">
        <v>414</v>
      </c>
      <c r="H27" s="177"/>
      <c r="I27" s="214">
        <v>83271.8</v>
      </c>
      <c r="J27" s="214">
        <v>45103.6</v>
      </c>
      <c r="K27" s="214">
        <v>7640.7</v>
      </c>
      <c r="L27" s="214"/>
      <c r="M27" s="214"/>
      <c r="N27" s="214"/>
      <c r="O27" s="209">
        <f t="shared" si="0"/>
        <v>136016.1</v>
      </c>
      <c r="P27" s="282"/>
    </row>
    <row r="28" spans="1:16" ht="78.75" customHeight="1">
      <c r="A28" s="35" t="s">
        <v>153</v>
      </c>
      <c r="B28" s="122" t="s">
        <v>267</v>
      </c>
      <c r="C28" s="112" t="s">
        <v>393</v>
      </c>
      <c r="D28" s="99" t="s">
        <v>78</v>
      </c>
      <c r="E28" s="112" t="s">
        <v>71</v>
      </c>
      <c r="F28" s="99" t="s">
        <v>347</v>
      </c>
      <c r="G28" s="112">
        <v>244</v>
      </c>
      <c r="H28" s="177"/>
      <c r="I28" s="214">
        <v>1200</v>
      </c>
      <c r="J28" s="214"/>
      <c r="K28" s="214">
        <v>1153.8</v>
      </c>
      <c r="L28" s="214"/>
      <c r="M28" s="214"/>
      <c r="N28" s="214"/>
      <c r="O28" s="209">
        <f t="shared" si="0"/>
        <v>2353.8</v>
      </c>
      <c r="P28" s="163"/>
    </row>
    <row r="29" spans="1:16" ht="109.5" customHeight="1">
      <c r="A29" s="339" t="s">
        <v>154</v>
      </c>
      <c r="B29" s="303" t="s">
        <v>46</v>
      </c>
      <c r="C29" s="355" t="s">
        <v>414</v>
      </c>
      <c r="D29" s="337" t="s">
        <v>583</v>
      </c>
      <c r="E29" s="281" t="s">
        <v>73</v>
      </c>
      <c r="F29" s="337" t="s">
        <v>42</v>
      </c>
      <c r="G29" s="112">
        <v>244</v>
      </c>
      <c r="H29" s="177">
        <v>125</v>
      </c>
      <c r="I29" s="214"/>
      <c r="J29" s="214"/>
      <c r="K29" s="214"/>
      <c r="L29" s="214"/>
      <c r="M29" s="214"/>
      <c r="N29" s="214"/>
      <c r="O29" s="209">
        <f t="shared" si="0"/>
        <v>125</v>
      </c>
      <c r="P29" s="281" t="s">
        <v>181</v>
      </c>
    </row>
    <row r="30" spans="1:16" ht="109.5" customHeight="1">
      <c r="A30" s="340"/>
      <c r="B30" s="354"/>
      <c r="C30" s="356"/>
      <c r="D30" s="338"/>
      <c r="E30" s="282"/>
      <c r="F30" s="338"/>
      <c r="G30" s="112">
        <v>313</v>
      </c>
      <c r="H30" s="177">
        <v>8571.5</v>
      </c>
      <c r="I30" s="214"/>
      <c r="J30" s="214"/>
      <c r="K30" s="214"/>
      <c r="L30" s="214"/>
      <c r="M30" s="214"/>
      <c r="N30" s="214"/>
      <c r="O30" s="209">
        <f t="shared" si="0"/>
        <v>8571.5</v>
      </c>
      <c r="P30" s="282"/>
    </row>
    <row r="31" spans="1:16" ht="109.5" customHeight="1">
      <c r="A31" s="35" t="s">
        <v>155</v>
      </c>
      <c r="B31" s="82" t="s">
        <v>160</v>
      </c>
      <c r="C31" s="112" t="s">
        <v>389</v>
      </c>
      <c r="D31" s="99" t="s">
        <v>390</v>
      </c>
      <c r="E31" s="99" t="s">
        <v>71</v>
      </c>
      <c r="F31" s="99" t="s">
        <v>158</v>
      </c>
      <c r="G31" s="11" t="s">
        <v>260</v>
      </c>
      <c r="H31" s="176"/>
      <c r="I31" s="209"/>
      <c r="J31" s="209"/>
      <c r="K31" s="209">
        <v>1279.6</v>
      </c>
      <c r="L31" s="209"/>
      <c r="M31" s="209"/>
      <c r="N31" s="209"/>
      <c r="O31" s="209">
        <f t="shared" si="0"/>
        <v>1279.6</v>
      </c>
      <c r="P31" s="11"/>
    </row>
    <row r="32" spans="1:16" ht="109.5" customHeight="1">
      <c r="A32" s="35" t="s">
        <v>156</v>
      </c>
      <c r="B32" s="82" t="s">
        <v>161</v>
      </c>
      <c r="C32" s="112" t="s">
        <v>389</v>
      </c>
      <c r="D32" s="99" t="s">
        <v>390</v>
      </c>
      <c r="E32" s="99" t="s">
        <v>71</v>
      </c>
      <c r="F32" s="99" t="s">
        <v>159</v>
      </c>
      <c r="G32" s="11" t="s">
        <v>260</v>
      </c>
      <c r="H32" s="176"/>
      <c r="I32" s="209"/>
      <c r="J32" s="209"/>
      <c r="K32" s="209">
        <v>3</v>
      </c>
      <c r="L32" s="209"/>
      <c r="M32" s="209"/>
      <c r="N32" s="209"/>
      <c r="O32" s="209">
        <f t="shared" si="0"/>
        <v>3</v>
      </c>
      <c r="P32" s="11"/>
    </row>
    <row r="33" spans="1:16" ht="109.5" customHeight="1">
      <c r="A33" s="113"/>
      <c r="B33" s="122" t="s">
        <v>442</v>
      </c>
      <c r="C33" s="112" t="s">
        <v>389</v>
      </c>
      <c r="D33" s="99" t="s">
        <v>390</v>
      </c>
      <c r="E33" s="99" t="s">
        <v>71</v>
      </c>
      <c r="F33" s="99" t="s">
        <v>444</v>
      </c>
      <c r="G33" s="11">
        <v>612</v>
      </c>
      <c r="H33" s="176"/>
      <c r="I33" s="214"/>
      <c r="J33" s="214"/>
      <c r="K33" s="214"/>
      <c r="L33" s="214">
        <v>852.5</v>
      </c>
      <c r="M33" s="214"/>
      <c r="N33" s="214"/>
      <c r="O33" s="209">
        <f t="shared" si="0"/>
        <v>852.5</v>
      </c>
      <c r="P33" s="168"/>
    </row>
    <row r="34" spans="1:16" ht="109.5" customHeight="1">
      <c r="A34" s="113"/>
      <c r="B34" s="122" t="s">
        <v>443</v>
      </c>
      <c r="C34" s="112" t="s">
        <v>389</v>
      </c>
      <c r="D34" s="99" t="s">
        <v>390</v>
      </c>
      <c r="E34" s="99" t="s">
        <v>71</v>
      </c>
      <c r="F34" s="99" t="s">
        <v>445</v>
      </c>
      <c r="G34" s="11">
        <v>612</v>
      </c>
      <c r="H34" s="176"/>
      <c r="I34" s="214"/>
      <c r="J34" s="214"/>
      <c r="K34" s="214"/>
      <c r="L34" s="214">
        <v>94.7</v>
      </c>
      <c r="M34" s="214"/>
      <c r="N34" s="214"/>
      <c r="O34" s="209">
        <f t="shared" si="0"/>
        <v>94.7</v>
      </c>
      <c r="P34" s="168"/>
    </row>
    <row r="35" spans="1:16" ht="130.5" customHeight="1">
      <c r="A35" s="113" t="s">
        <v>157</v>
      </c>
      <c r="B35" s="122" t="s">
        <v>356</v>
      </c>
      <c r="C35" s="112" t="s">
        <v>389</v>
      </c>
      <c r="D35" s="99" t="s">
        <v>390</v>
      </c>
      <c r="E35" s="99" t="s">
        <v>71</v>
      </c>
      <c r="F35" s="99" t="s">
        <v>357</v>
      </c>
      <c r="G35" s="11" t="s">
        <v>260</v>
      </c>
      <c r="H35" s="174"/>
      <c r="I35" s="214"/>
      <c r="J35" s="214"/>
      <c r="K35" s="214"/>
      <c r="L35" s="214">
        <v>200</v>
      </c>
      <c r="M35" s="214">
        <v>200</v>
      </c>
      <c r="N35" s="214">
        <v>200</v>
      </c>
      <c r="O35" s="209">
        <f t="shared" si="0"/>
        <v>600</v>
      </c>
      <c r="P35" s="168" t="s">
        <v>182</v>
      </c>
    </row>
    <row r="36" spans="1:16" ht="22.5" customHeight="1">
      <c r="A36" s="367" t="s">
        <v>530</v>
      </c>
      <c r="B36" s="367"/>
      <c r="C36" s="84"/>
      <c r="D36" s="34"/>
      <c r="E36" s="34"/>
      <c r="F36" s="34"/>
      <c r="G36" s="34"/>
      <c r="H36" s="155">
        <f>SUM(H7:H30)</f>
        <v>145155.54</v>
      </c>
      <c r="I36" s="209">
        <f>SUM(I7:I30)</f>
        <v>119374</v>
      </c>
      <c r="J36" s="209">
        <f>SUM(J7:J30)</f>
        <v>91181.9</v>
      </c>
      <c r="K36" s="209">
        <f>SUM(K7:K32)</f>
        <v>56475.4</v>
      </c>
      <c r="L36" s="209">
        <f>SUM(L7:L35)</f>
        <v>59294.7</v>
      </c>
      <c r="M36" s="209">
        <f>SUM(M7:M35)</f>
        <v>52425.1</v>
      </c>
      <c r="N36" s="209">
        <f>SUM(N7:N35)</f>
        <v>51425.1</v>
      </c>
      <c r="O36" s="209">
        <f>SUM(O7:O35)</f>
        <v>575331.74</v>
      </c>
      <c r="P36" s="31"/>
    </row>
    <row r="37" spans="1:16" ht="21.75" customHeight="1">
      <c r="A37" s="217" t="s">
        <v>189</v>
      </c>
      <c r="B37" s="202"/>
      <c r="C37" s="202"/>
      <c r="D37" s="202"/>
      <c r="E37" s="202"/>
      <c r="F37" s="202"/>
      <c r="G37" s="202"/>
      <c r="H37" s="202"/>
      <c r="I37" s="215"/>
      <c r="J37" s="215"/>
      <c r="K37" s="215"/>
      <c r="L37" s="215"/>
      <c r="M37" s="215"/>
      <c r="N37" s="215"/>
      <c r="O37" s="209"/>
      <c r="P37" s="203"/>
    </row>
    <row r="38" spans="1:16" ht="138.75" customHeight="1">
      <c r="A38" s="337" t="s">
        <v>57</v>
      </c>
      <c r="B38" s="158" t="s">
        <v>98</v>
      </c>
      <c r="C38" s="112" t="s">
        <v>397</v>
      </c>
      <c r="D38" s="99" t="s">
        <v>390</v>
      </c>
      <c r="E38" s="99" t="s">
        <v>74</v>
      </c>
      <c r="F38" s="99" t="s">
        <v>297</v>
      </c>
      <c r="G38" s="112" t="s">
        <v>336</v>
      </c>
      <c r="H38" s="175">
        <f>(((88.98+354.17+20509.31)+10714.29)+(149+10756.09))+29.9</f>
        <v>42601.74</v>
      </c>
      <c r="I38" s="214">
        <v>46326.4</v>
      </c>
      <c r="J38" s="214">
        <v>44723.3</v>
      </c>
      <c r="K38" s="209">
        <v>41880.9</v>
      </c>
      <c r="L38" s="209">
        <v>39201.1</v>
      </c>
      <c r="M38" s="209">
        <v>42318.8</v>
      </c>
      <c r="N38" s="209">
        <v>42318.8</v>
      </c>
      <c r="O38" s="209">
        <f aca="true" t="shared" si="1" ref="O38:O59">SUM(H38:N38)</f>
        <v>299371.04</v>
      </c>
      <c r="P38" s="281" t="s">
        <v>208</v>
      </c>
    </row>
    <row r="39" spans="1:16" ht="79.5" customHeight="1">
      <c r="A39" s="342"/>
      <c r="B39" s="91" t="s">
        <v>337</v>
      </c>
      <c r="C39" s="11" t="s">
        <v>397</v>
      </c>
      <c r="D39" s="83" t="s">
        <v>390</v>
      </c>
      <c r="E39" s="83" t="s">
        <v>74</v>
      </c>
      <c r="F39" s="83" t="s">
        <v>298</v>
      </c>
      <c r="G39" s="11">
        <v>244</v>
      </c>
      <c r="H39" s="155"/>
      <c r="I39" s="209">
        <v>692.5</v>
      </c>
      <c r="J39" s="209">
        <v>198</v>
      </c>
      <c r="K39" s="209">
        <v>952.5</v>
      </c>
      <c r="L39" s="209"/>
      <c r="M39" s="209"/>
      <c r="N39" s="209"/>
      <c r="O39" s="209">
        <f t="shared" si="1"/>
        <v>1843</v>
      </c>
      <c r="P39" s="309"/>
    </row>
    <row r="40" spans="1:16" ht="90" customHeight="1">
      <c r="A40" s="342"/>
      <c r="B40" s="158" t="s">
        <v>95</v>
      </c>
      <c r="C40" s="112" t="s">
        <v>397</v>
      </c>
      <c r="D40" s="99" t="s">
        <v>390</v>
      </c>
      <c r="E40" s="99" t="s">
        <v>74</v>
      </c>
      <c r="F40" s="99" t="s">
        <v>296</v>
      </c>
      <c r="G40" s="11" t="s">
        <v>295</v>
      </c>
      <c r="H40" s="155">
        <v>4115.83</v>
      </c>
      <c r="I40" s="209">
        <v>7686.8</v>
      </c>
      <c r="J40" s="209">
        <v>11932.1</v>
      </c>
      <c r="K40" s="209">
        <v>12764.2</v>
      </c>
      <c r="L40" s="209">
        <v>10393.1</v>
      </c>
      <c r="M40" s="209">
        <v>11858.4</v>
      </c>
      <c r="N40" s="209">
        <v>9586.3</v>
      </c>
      <c r="O40" s="209">
        <f t="shared" si="1"/>
        <v>68336.73</v>
      </c>
      <c r="P40" s="309"/>
    </row>
    <row r="41" spans="1:16" ht="90" customHeight="1">
      <c r="A41" s="342"/>
      <c r="B41" s="158" t="s">
        <v>95</v>
      </c>
      <c r="C41" s="112" t="s">
        <v>397</v>
      </c>
      <c r="D41" s="99" t="s">
        <v>390</v>
      </c>
      <c r="E41" s="99" t="s">
        <v>74</v>
      </c>
      <c r="F41" s="99" t="s">
        <v>437</v>
      </c>
      <c r="G41" s="11" t="s">
        <v>295</v>
      </c>
      <c r="H41" s="155"/>
      <c r="I41" s="209"/>
      <c r="J41" s="209"/>
      <c r="K41" s="209"/>
      <c r="L41" s="209">
        <v>1226</v>
      </c>
      <c r="M41" s="209"/>
      <c r="N41" s="209"/>
      <c r="O41" s="209">
        <f t="shared" si="1"/>
        <v>1226</v>
      </c>
      <c r="P41" s="309"/>
    </row>
    <row r="42" spans="1:16" ht="100.5" customHeight="1">
      <c r="A42" s="342"/>
      <c r="B42" s="158" t="s">
        <v>66</v>
      </c>
      <c r="C42" s="112" t="s">
        <v>397</v>
      </c>
      <c r="D42" s="99" t="s">
        <v>390</v>
      </c>
      <c r="E42" s="99" t="s">
        <v>74</v>
      </c>
      <c r="F42" s="99" t="s">
        <v>50</v>
      </c>
      <c r="G42" s="11" t="s">
        <v>78</v>
      </c>
      <c r="H42" s="155">
        <v>278.63</v>
      </c>
      <c r="I42" s="209"/>
      <c r="J42" s="209"/>
      <c r="K42" s="209"/>
      <c r="L42" s="209"/>
      <c r="M42" s="209"/>
      <c r="N42" s="209"/>
      <c r="O42" s="209">
        <f t="shared" si="1"/>
        <v>278.63</v>
      </c>
      <c r="P42" s="309"/>
    </row>
    <row r="43" spans="1:17" ht="144.75" customHeight="1">
      <c r="A43" s="342"/>
      <c r="B43" s="143" t="s">
        <v>99</v>
      </c>
      <c r="C43" s="112" t="s">
        <v>514</v>
      </c>
      <c r="D43" s="99" t="s">
        <v>390</v>
      </c>
      <c r="E43" s="99" t="s">
        <v>74</v>
      </c>
      <c r="F43" s="99" t="s">
        <v>312</v>
      </c>
      <c r="G43" s="112" t="s">
        <v>336</v>
      </c>
      <c r="H43" s="155">
        <v>87408.32</v>
      </c>
      <c r="I43" s="209">
        <v>94343.8</v>
      </c>
      <c r="J43" s="209">
        <v>95124.6</v>
      </c>
      <c r="K43" s="209">
        <v>93965.3</v>
      </c>
      <c r="L43" s="209">
        <v>96610.7</v>
      </c>
      <c r="M43" s="209">
        <v>92489.6</v>
      </c>
      <c r="N43" s="209">
        <v>92489.6</v>
      </c>
      <c r="O43" s="209">
        <f t="shared" si="1"/>
        <v>652431.92</v>
      </c>
      <c r="P43" s="309"/>
      <c r="Q43" s="1">
        <v>4</v>
      </c>
    </row>
    <row r="44" spans="1:16" ht="243.75" customHeight="1">
      <c r="A44" s="113" t="s">
        <v>213</v>
      </c>
      <c r="B44" s="190" t="s">
        <v>275</v>
      </c>
      <c r="C44" s="112" t="s">
        <v>389</v>
      </c>
      <c r="D44" s="99" t="s">
        <v>390</v>
      </c>
      <c r="E44" s="112" t="s">
        <v>274</v>
      </c>
      <c r="F44" s="99" t="s">
        <v>273</v>
      </c>
      <c r="G44" s="112" t="s">
        <v>336</v>
      </c>
      <c r="H44" s="155"/>
      <c r="I44" s="209"/>
      <c r="J44" s="209">
        <v>12538.6</v>
      </c>
      <c r="K44" s="209">
        <v>12555.8</v>
      </c>
      <c r="L44" s="209">
        <v>13108</v>
      </c>
      <c r="M44" s="209">
        <v>12552.6</v>
      </c>
      <c r="N44" s="209">
        <v>12552.6</v>
      </c>
      <c r="O44" s="209">
        <f t="shared" si="1"/>
        <v>63307.6</v>
      </c>
      <c r="P44" s="163"/>
    </row>
    <row r="45" spans="1:16" ht="63" customHeight="1">
      <c r="A45" s="83" t="s">
        <v>214</v>
      </c>
      <c r="B45" s="158" t="s">
        <v>69</v>
      </c>
      <c r="C45" s="112" t="s">
        <v>397</v>
      </c>
      <c r="D45" s="99" t="s">
        <v>390</v>
      </c>
      <c r="E45" s="99" t="s">
        <v>74</v>
      </c>
      <c r="F45" s="99" t="s">
        <v>339</v>
      </c>
      <c r="G45" s="11">
        <v>244</v>
      </c>
      <c r="H45" s="155">
        <v>69.3</v>
      </c>
      <c r="I45" s="209">
        <v>145.4</v>
      </c>
      <c r="J45" s="209">
        <v>71.4</v>
      </c>
      <c r="K45" s="209"/>
      <c r="L45" s="209"/>
      <c r="M45" s="209"/>
      <c r="N45" s="209"/>
      <c r="O45" s="209">
        <f t="shared" si="1"/>
        <v>286.1</v>
      </c>
      <c r="P45" s="11" t="s">
        <v>233</v>
      </c>
    </row>
    <row r="46" spans="1:16" ht="259.5" customHeight="1">
      <c r="A46" s="337" t="s">
        <v>123</v>
      </c>
      <c r="B46" s="192" t="s">
        <v>100</v>
      </c>
      <c r="C46" s="112" t="s">
        <v>389</v>
      </c>
      <c r="D46" s="99" t="s">
        <v>390</v>
      </c>
      <c r="E46" s="99" t="s">
        <v>73</v>
      </c>
      <c r="F46" s="99" t="s">
        <v>302</v>
      </c>
      <c r="G46" s="11" t="s">
        <v>338</v>
      </c>
      <c r="H46" s="155">
        <v>3045.6</v>
      </c>
      <c r="I46" s="209">
        <v>3987.7</v>
      </c>
      <c r="J46" s="209">
        <v>4381.6</v>
      </c>
      <c r="K46" s="209">
        <v>4354.9</v>
      </c>
      <c r="L46" s="209">
        <v>5512.2</v>
      </c>
      <c r="M46" s="209">
        <v>5512.2</v>
      </c>
      <c r="N46" s="209">
        <v>5512.2</v>
      </c>
      <c r="O46" s="209">
        <f t="shared" si="1"/>
        <v>32306.4</v>
      </c>
      <c r="P46" s="281" t="s">
        <v>520</v>
      </c>
    </row>
    <row r="47" spans="1:16" ht="113.25" customHeight="1">
      <c r="A47" s="338"/>
      <c r="B47" s="192" t="s">
        <v>449</v>
      </c>
      <c r="C47" s="112" t="s">
        <v>389</v>
      </c>
      <c r="D47" s="99" t="s">
        <v>390</v>
      </c>
      <c r="E47" s="99" t="s">
        <v>74</v>
      </c>
      <c r="F47" s="99" t="s">
        <v>450</v>
      </c>
      <c r="G47" s="11" t="s">
        <v>451</v>
      </c>
      <c r="H47" s="155"/>
      <c r="I47" s="209"/>
      <c r="J47" s="209"/>
      <c r="K47" s="209"/>
      <c r="L47" s="209">
        <v>190.3</v>
      </c>
      <c r="M47" s="209"/>
      <c r="N47" s="209"/>
      <c r="O47" s="209">
        <f t="shared" si="1"/>
        <v>190.3</v>
      </c>
      <c r="P47" s="282"/>
    </row>
    <row r="48" spans="1:16" ht="109.5" customHeight="1">
      <c r="A48" s="113" t="s">
        <v>585</v>
      </c>
      <c r="B48" s="122" t="s">
        <v>586</v>
      </c>
      <c r="C48" s="112" t="s">
        <v>389</v>
      </c>
      <c r="D48" s="99" t="s">
        <v>390</v>
      </c>
      <c r="E48" s="99" t="s">
        <v>74</v>
      </c>
      <c r="F48" s="99" t="s">
        <v>313</v>
      </c>
      <c r="G48" s="112" t="s">
        <v>260</v>
      </c>
      <c r="H48" s="175">
        <v>28.1</v>
      </c>
      <c r="I48" s="214">
        <v>15</v>
      </c>
      <c r="J48" s="214">
        <v>28.1</v>
      </c>
      <c r="K48" s="214">
        <v>28.1</v>
      </c>
      <c r="L48" s="214">
        <v>37.6</v>
      </c>
      <c r="M48" s="214">
        <v>28.1</v>
      </c>
      <c r="N48" s="214">
        <v>28.1</v>
      </c>
      <c r="O48" s="209">
        <f t="shared" si="1"/>
        <v>193.1</v>
      </c>
      <c r="P48" s="112" t="s">
        <v>519</v>
      </c>
    </row>
    <row r="49" spans="1:16" ht="152.25" customHeight="1">
      <c r="A49" s="339" t="s">
        <v>58</v>
      </c>
      <c r="B49" s="82" t="s">
        <v>266</v>
      </c>
      <c r="C49" s="281" t="s">
        <v>389</v>
      </c>
      <c r="D49" s="337" t="s">
        <v>390</v>
      </c>
      <c r="E49" s="337" t="s">
        <v>74</v>
      </c>
      <c r="F49" s="83" t="s">
        <v>314</v>
      </c>
      <c r="G49" s="112">
        <v>612</v>
      </c>
      <c r="H49" s="175"/>
      <c r="I49" s="214">
        <v>20</v>
      </c>
      <c r="J49" s="214"/>
      <c r="K49" s="214"/>
      <c r="L49" s="214"/>
      <c r="M49" s="214"/>
      <c r="N49" s="214"/>
      <c r="O49" s="209">
        <f t="shared" si="1"/>
        <v>20</v>
      </c>
      <c r="P49" s="281" t="s">
        <v>284</v>
      </c>
    </row>
    <row r="50" spans="1:16" ht="141" customHeight="1">
      <c r="A50" s="340"/>
      <c r="B50" s="82" t="s">
        <v>268</v>
      </c>
      <c r="C50" s="282"/>
      <c r="D50" s="338"/>
      <c r="E50" s="338"/>
      <c r="F50" s="183" t="s">
        <v>269</v>
      </c>
      <c r="G50" s="112">
        <v>612</v>
      </c>
      <c r="H50" s="175"/>
      <c r="I50" s="214">
        <v>694</v>
      </c>
      <c r="J50" s="214"/>
      <c r="K50" s="214"/>
      <c r="L50" s="214"/>
      <c r="M50" s="214"/>
      <c r="N50" s="214"/>
      <c r="O50" s="209">
        <f t="shared" si="1"/>
        <v>694</v>
      </c>
      <c r="P50" s="282"/>
    </row>
    <row r="51" spans="1:16" ht="104.25" customHeight="1">
      <c r="A51" s="118" t="s">
        <v>238</v>
      </c>
      <c r="B51" s="159" t="s">
        <v>341</v>
      </c>
      <c r="C51" s="281" t="s">
        <v>53</v>
      </c>
      <c r="D51" s="337" t="s">
        <v>78</v>
      </c>
      <c r="E51" s="337" t="s">
        <v>74</v>
      </c>
      <c r="F51" s="183" t="s">
        <v>342</v>
      </c>
      <c r="G51" s="112">
        <v>244</v>
      </c>
      <c r="H51" s="175"/>
      <c r="I51" s="214"/>
      <c r="J51" s="214">
        <v>557.9</v>
      </c>
      <c r="K51" s="214"/>
      <c r="L51" s="214"/>
      <c r="M51" s="214"/>
      <c r="N51" s="214"/>
      <c r="O51" s="209">
        <f t="shared" si="1"/>
        <v>557.9</v>
      </c>
      <c r="P51" s="163"/>
    </row>
    <row r="52" spans="1:16" ht="141" customHeight="1">
      <c r="A52" s="35" t="s">
        <v>239</v>
      </c>
      <c r="B52" s="159" t="s">
        <v>343</v>
      </c>
      <c r="C52" s="282"/>
      <c r="D52" s="338"/>
      <c r="E52" s="338"/>
      <c r="F52" s="183" t="s">
        <v>318</v>
      </c>
      <c r="G52" s="112">
        <v>244</v>
      </c>
      <c r="H52" s="175"/>
      <c r="I52" s="214"/>
      <c r="J52" s="214">
        <v>55.8</v>
      </c>
      <c r="K52" s="214"/>
      <c r="L52" s="214"/>
      <c r="M52" s="214"/>
      <c r="N52" s="214"/>
      <c r="O52" s="209">
        <f t="shared" si="1"/>
        <v>55.8</v>
      </c>
      <c r="P52" s="163"/>
    </row>
    <row r="53" spans="1:16" ht="153" customHeight="1">
      <c r="A53" s="339" t="s">
        <v>240</v>
      </c>
      <c r="B53" s="159" t="s">
        <v>68</v>
      </c>
      <c r="C53" s="112" t="s">
        <v>53</v>
      </c>
      <c r="D53" s="99" t="s">
        <v>78</v>
      </c>
      <c r="E53" s="112" t="s">
        <v>74</v>
      </c>
      <c r="F53" s="99" t="s">
        <v>54</v>
      </c>
      <c r="G53" s="112">
        <v>244</v>
      </c>
      <c r="H53" s="175">
        <v>3187.5</v>
      </c>
      <c r="I53" s="214">
        <v>1023.4</v>
      </c>
      <c r="J53" s="214"/>
      <c r="K53" s="214"/>
      <c r="L53" s="214"/>
      <c r="M53" s="214"/>
      <c r="N53" s="214"/>
      <c r="O53" s="209">
        <f t="shared" si="1"/>
        <v>4210.9</v>
      </c>
      <c r="P53" s="281" t="s">
        <v>283</v>
      </c>
    </row>
    <row r="54" spans="1:16" ht="102.75" customHeight="1">
      <c r="A54" s="340"/>
      <c r="B54" s="159" t="s">
        <v>67</v>
      </c>
      <c r="C54" s="112" t="s">
        <v>53</v>
      </c>
      <c r="D54" s="99" t="s">
        <v>78</v>
      </c>
      <c r="E54" s="112" t="s">
        <v>74</v>
      </c>
      <c r="F54" s="99" t="s">
        <v>44</v>
      </c>
      <c r="G54" s="112">
        <v>244</v>
      </c>
      <c r="H54" s="175">
        <v>32.2</v>
      </c>
      <c r="I54" s="214">
        <v>10.3</v>
      </c>
      <c r="J54" s="214"/>
      <c r="K54" s="214"/>
      <c r="L54" s="214"/>
      <c r="M54" s="214"/>
      <c r="N54" s="214"/>
      <c r="O54" s="209">
        <f t="shared" si="1"/>
        <v>42.5</v>
      </c>
      <c r="P54" s="282"/>
    </row>
    <row r="55" spans="1:16" ht="90.75" customHeight="1">
      <c r="A55" s="79" t="s">
        <v>241</v>
      </c>
      <c r="B55" s="159" t="s">
        <v>345</v>
      </c>
      <c r="C55" s="112" t="s">
        <v>389</v>
      </c>
      <c r="D55" s="99" t="s">
        <v>390</v>
      </c>
      <c r="E55" s="99" t="s">
        <v>74</v>
      </c>
      <c r="F55" s="99" t="s">
        <v>344</v>
      </c>
      <c r="G55" s="112">
        <v>244</v>
      </c>
      <c r="H55" s="175"/>
      <c r="I55" s="214"/>
      <c r="J55" s="214">
        <v>209.7</v>
      </c>
      <c r="K55" s="214">
        <v>39.2</v>
      </c>
      <c r="L55" s="214">
        <v>39.2</v>
      </c>
      <c r="M55" s="214"/>
      <c r="N55" s="214"/>
      <c r="O55" s="209">
        <f t="shared" si="1"/>
        <v>288.1</v>
      </c>
      <c r="P55" s="168"/>
    </row>
    <row r="56" spans="1:16" ht="108.75" customHeight="1">
      <c r="A56" s="79" t="s">
        <v>249</v>
      </c>
      <c r="B56" s="159" t="s">
        <v>351</v>
      </c>
      <c r="C56" s="112" t="s">
        <v>389</v>
      </c>
      <c r="D56" s="99" t="s">
        <v>390</v>
      </c>
      <c r="E56" s="99" t="s">
        <v>74</v>
      </c>
      <c r="F56" s="99" t="s">
        <v>446</v>
      </c>
      <c r="G56" s="112">
        <v>244</v>
      </c>
      <c r="H56" s="175"/>
      <c r="I56" s="214"/>
      <c r="J56" s="214"/>
      <c r="K56" s="214">
        <v>63.9</v>
      </c>
      <c r="L56" s="214">
        <v>59.3</v>
      </c>
      <c r="M56" s="214"/>
      <c r="N56" s="214"/>
      <c r="O56" s="209">
        <f t="shared" si="1"/>
        <v>123.2</v>
      </c>
      <c r="P56" s="281" t="s">
        <v>430</v>
      </c>
    </row>
    <row r="57" spans="1:16" ht="108.75" customHeight="1">
      <c r="A57" s="79" t="s">
        <v>165</v>
      </c>
      <c r="B57" s="159" t="s">
        <v>352</v>
      </c>
      <c r="C57" s="112" t="s">
        <v>389</v>
      </c>
      <c r="D57" s="99" t="s">
        <v>390</v>
      </c>
      <c r="E57" s="99" t="s">
        <v>74</v>
      </c>
      <c r="F57" s="99" t="s">
        <v>342</v>
      </c>
      <c r="G57" s="112">
        <v>244</v>
      </c>
      <c r="H57" s="175"/>
      <c r="I57" s="214"/>
      <c r="J57" s="214"/>
      <c r="K57" s="214">
        <v>639</v>
      </c>
      <c r="L57" s="214">
        <v>593</v>
      </c>
      <c r="M57" s="214"/>
      <c r="N57" s="214"/>
      <c r="O57" s="209">
        <f t="shared" si="1"/>
        <v>1232</v>
      </c>
      <c r="P57" s="282"/>
    </row>
    <row r="58" spans="1:16" ht="108.75" customHeight="1">
      <c r="A58" s="339" t="s">
        <v>166</v>
      </c>
      <c r="B58" s="281" t="s">
        <v>350</v>
      </c>
      <c r="C58" s="112" t="s">
        <v>389</v>
      </c>
      <c r="D58" s="99" t="s">
        <v>390</v>
      </c>
      <c r="E58" s="99" t="s">
        <v>74</v>
      </c>
      <c r="F58" s="99" t="s">
        <v>349</v>
      </c>
      <c r="G58" s="112"/>
      <c r="H58" s="175"/>
      <c r="I58" s="214"/>
      <c r="J58" s="214"/>
      <c r="K58" s="214">
        <v>1131.6</v>
      </c>
      <c r="L58" s="214"/>
      <c r="M58" s="214"/>
      <c r="N58" s="214"/>
      <c r="O58" s="209">
        <f t="shared" si="1"/>
        <v>1131.6</v>
      </c>
      <c r="P58" s="168"/>
    </row>
    <row r="59" spans="1:16" ht="108.75" customHeight="1">
      <c r="A59" s="340"/>
      <c r="B59" s="282"/>
      <c r="C59" s="112" t="s">
        <v>53</v>
      </c>
      <c r="D59" s="99" t="s">
        <v>78</v>
      </c>
      <c r="E59" s="99" t="s">
        <v>74</v>
      </c>
      <c r="F59" s="99" t="s">
        <v>349</v>
      </c>
      <c r="G59" s="112"/>
      <c r="H59" s="175"/>
      <c r="I59" s="214"/>
      <c r="J59" s="214"/>
      <c r="K59" s="214">
        <v>3900.4</v>
      </c>
      <c r="L59" s="214"/>
      <c r="M59" s="214"/>
      <c r="N59" s="214"/>
      <c r="O59" s="209">
        <f t="shared" si="1"/>
        <v>3900.4</v>
      </c>
      <c r="P59" s="168"/>
    </row>
    <row r="60" spans="1:16" s="86" customFormat="1" ht="34.5" customHeight="1">
      <c r="A60" s="305" t="s">
        <v>531</v>
      </c>
      <c r="B60" s="305"/>
      <c r="C60" s="82"/>
      <c r="D60" s="82"/>
      <c r="E60" s="82"/>
      <c r="F60" s="82"/>
      <c r="G60" s="82"/>
      <c r="H60" s="209">
        <f aca="true" t="shared" si="2" ref="H60:M60">SUM(H38:H59)</f>
        <v>140767.22</v>
      </c>
      <c r="I60" s="209">
        <f t="shared" si="2"/>
        <v>154945.3</v>
      </c>
      <c r="J60" s="209">
        <f t="shared" si="2"/>
        <v>169821.1</v>
      </c>
      <c r="K60" s="209">
        <f>SUM(K38:K59)</f>
        <v>172275.8</v>
      </c>
      <c r="L60" s="209">
        <f t="shared" si="2"/>
        <v>166970.5</v>
      </c>
      <c r="M60" s="209">
        <f t="shared" si="2"/>
        <v>164759.7</v>
      </c>
      <c r="N60" s="209">
        <f>SUM(N38:N59)</f>
        <v>162487.6</v>
      </c>
      <c r="O60" s="209">
        <f>SUM(O38:O59)</f>
        <v>1132027.22</v>
      </c>
      <c r="P60" s="85"/>
    </row>
    <row r="61" spans="1:16" s="81" customFormat="1" ht="30" customHeight="1">
      <c r="A61" s="204" t="s">
        <v>403</v>
      </c>
      <c r="B61" s="205"/>
      <c r="C61" s="205"/>
      <c r="D61" s="205"/>
      <c r="E61" s="205"/>
      <c r="F61" s="205"/>
      <c r="G61" s="205"/>
      <c r="H61" s="205"/>
      <c r="I61" s="216"/>
      <c r="J61" s="216"/>
      <c r="K61" s="216"/>
      <c r="L61" s="216"/>
      <c r="M61" s="216"/>
      <c r="N61" s="216"/>
      <c r="O61" s="209"/>
      <c r="P61" s="206"/>
    </row>
    <row r="62" spans="1:16" s="81" customFormat="1" ht="127.5" customHeight="1">
      <c r="A62" s="35" t="s">
        <v>215</v>
      </c>
      <c r="B62" s="141" t="s">
        <v>174</v>
      </c>
      <c r="C62" s="10" t="s">
        <v>203</v>
      </c>
      <c r="D62" s="46">
        <v>137</v>
      </c>
      <c r="E62" s="46" t="s">
        <v>79</v>
      </c>
      <c r="F62" s="83" t="s">
        <v>286</v>
      </c>
      <c r="G62" s="46">
        <v>244</v>
      </c>
      <c r="H62" s="155">
        <v>28</v>
      </c>
      <c r="I62" s="209">
        <v>38.1</v>
      </c>
      <c r="J62" s="209">
        <v>70</v>
      </c>
      <c r="K62" s="209">
        <v>60</v>
      </c>
      <c r="L62" s="209">
        <v>70</v>
      </c>
      <c r="M62" s="209">
        <v>70</v>
      </c>
      <c r="N62" s="209">
        <v>70</v>
      </c>
      <c r="O62" s="209">
        <f>SUM(H62:N62)</f>
        <v>406.1</v>
      </c>
      <c r="P62" s="11" t="s">
        <v>164</v>
      </c>
    </row>
    <row r="63" spans="1:16" ht="169.5" customHeight="1">
      <c r="A63" s="35" t="s">
        <v>216</v>
      </c>
      <c r="B63" s="132" t="s">
        <v>175</v>
      </c>
      <c r="C63" s="10" t="s">
        <v>389</v>
      </c>
      <c r="D63" s="83" t="s">
        <v>390</v>
      </c>
      <c r="E63" s="83" t="s">
        <v>79</v>
      </c>
      <c r="F63" s="83" t="s">
        <v>287</v>
      </c>
      <c r="G63" s="99" t="s">
        <v>76</v>
      </c>
      <c r="H63" s="175">
        <v>20</v>
      </c>
      <c r="I63" s="214"/>
      <c r="J63" s="214">
        <v>20</v>
      </c>
      <c r="K63" s="214">
        <v>20</v>
      </c>
      <c r="L63" s="214">
        <v>20</v>
      </c>
      <c r="M63" s="214">
        <v>20</v>
      </c>
      <c r="N63" s="214">
        <v>20</v>
      </c>
      <c r="O63" s="209">
        <f aca="true" t="shared" si="3" ref="O63:O80">SUM(H63:N63)</f>
        <v>120</v>
      </c>
      <c r="P63" s="112" t="s">
        <v>508</v>
      </c>
    </row>
    <row r="64" spans="1:16" ht="69.75" customHeight="1">
      <c r="A64" s="35" t="s">
        <v>217</v>
      </c>
      <c r="B64" s="132" t="s">
        <v>254</v>
      </c>
      <c r="C64" s="10" t="s">
        <v>389</v>
      </c>
      <c r="D64" s="83" t="s">
        <v>390</v>
      </c>
      <c r="E64" s="83" t="s">
        <v>79</v>
      </c>
      <c r="F64" s="83" t="s">
        <v>253</v>
      </c>
      <c r="G64" s="99" t="s">
        <v>76</v>
      </c>
      <c r="H64" s="175"/>
      <c r="I64" s="214">
        <v>14.1</v>
      </c>
      <c r="J64" s="214"/>
      <c r="K64" s="214"/>
      <c r="L64" s="214"/>
      <c r="M64" s="214"/>
      <c r="N64" s="214"/>
      <c r="O64" s="209">
        <f t="shared" si="3"/>
        <v>14.1</v>
      </c>
      <c r="P64" s="112"/>
    </row>
    <row r="65" spans="1:16" s="64" customFormat="1" ht="24.75" customHeight="1">
      <c r="A65" s="371" t="s">
        <v>532</v>
      </c>
      <c r="B65" s="371"/>
      <c r="C65" s="84"/>
      <c r="D65" s="84"/>
      <c r="E65" s="84"/>
      <c r="F65" s="84"/>
      <c r="G65" s="84"/>
      <c r="H65" s="155">
        <f aca="true" t="shared" si="4" ref="H65:N65">SUM(H62:H64)</f>
        <v>48</v>
      </c>
      <c r="I65" s="209">
        <f t="shared" si="4"/>
        <v>52.2</v>
      </c>
      <c r="J65" s="209">
        <f t="shared" si="4"/>
        <v>90</v>
      </c>
      <c r="K65" s="209">
        <f t="shared" si="4"/>
        <v>80</v>
      </c>
      <c r="L65" s="209">
        <f t="shared" si="4"/>
        <v>90</v>
      </c>
      <c r="M65" s="209">
        <f t="shared" si="4"/>
        <v>90</v>
      </c>
      <c r="N65" s="209">
        <f t="shared" si="4"/>
        <v>90</v>
      </c>
      <c r="O65" s="209">
        <f>SUM(H65:N65)</f>
        <v>540.2</v>
      </c>
      <c r="P65" s="14"/>
    </row>
    <row r="66" spans="1:16" ht="24.75" customHeight="1">
      <c r="A66" s="329" t="s">
        <v>404</v>
      </c>
      <c r="B66" s="330"/>
      <c r="C66" s="330"/>
      <c r="D66" s="330"/>
      <c r="E66" s="330"/>
      <c r="F66" s="330"/>
      <c r="G66" s="330"/>
      <c r="H66" s="330"/>
      <c r="I66" s="353"/>
      <c r="J66" s="173"/>
      <c r="K66" s="173"/>
      <c r="L66" s="173"/>
      <c r="M66" s="173"/>
      <c r="N66" s="173"/>
      <c r="O66" s="174">
        <f t="shared" si="3"/>
        <v>0</v>
      </c>
      <c r="P66" s="14"/>
    </row>
    <row r="67" spans="1:16" ht="71.25" customHeight="1">
      <c r="A67" s="135" t="s">
        <v>218</v>
      </c>
      <c r="B67" s="142" t="s">
        <v>511</v>
      </c>
      <c r="C67" s="11" t="s">
        <v>203</v>
      </c>
      <c r="D67" s="83" t="s">
        <v>390</v>
      </c>
      <c r="E67" s="83" t="s">
        <v>79</v>
      </c>
      <c r="F67" s="83" t="s">
        <v>288</v>
      </c>
      <c r="G67" s="11" t="s">
        <v>260</v>
      </c>
      <c r="H67" s="213"/>
      <c r="I67" s="213">
        <v>22.5</v>
      </c>
      <c r="J67" s="209">
        <v>30</v>
      </c>
      <c r="K67" s="209">
        <v>8.6</v>
      </c>
      <c r="L67" s="209">
        <v>30</v>
      </c>
      <c r="M67" s="209">
        <v>30</v>
      </c>
      <c r="N67" s="209">
        <v>30</v>
      </c>
      <c r="O67" s="209">
        <f>SUM(H67:N67)</f>
        <v>151.1</v>
      </c>
      <c r="P67" s="11" t="s">
        <v>512</v>
      </c>
    </row>
    <row r="68" spans="1:16" ht="72" customHeight="1">
      <c r="A68" s="373" t="s">
        <v>219</v>
      </c>
      <c r="B68" s="375" t="s">
        <v>509</v>
      </c>
      <c r="C68" s="281" t="s">
        <v>203</v>
      </c>
      <c r="D68" s="337" t="s">
        <v>390</v>
      </c>
      <c r="E68" s="337" t="s">
        <v>79</v>
      </c>
      <c r="F68" s="337" t="s">
        <v>289</v>
      </c>
      <c r="G68" s="11" t="s">
        <v>260</v>
      </c>
      <c r="H68" s="213">
        <v>30</v>
      </c>
      <c r="I68" s="213">
        <v>15</v>
      </c>
      <c r="J68" s="209">
        <v>30</v>
      </c>
      <c r="K68" s="209">
        <v>30</v>
      </c>
      <c r="L68" s="209">
        <v>26.1</v>
      </c>
      <c r="M68" s="209">
        <v>30</v>
      </c>
      <c r="N68" s="209">
        <v>30</v>
      </c>
      <c r="O68" s="209">
        <f>SUM(H68:N68)</f>
        <v>191.1</v>
      </c>
      <c r="P68" s="281" t="s">
        <v>494</v>
      </c>
    </row>
    <row r="69" spans="1:16" ht="39" customHeight="1" hidden="1">
      <c r="A69" s="374"/>
      <c r="B69" s="376"/>
      <c r="C69" s="282"/>
      <c r="D69" s="338"/>
      <c r="E69" s="338"/>
      <c r="F69" s="338"/>
      <c r="G69" s="11">
        <v>612</v>
      </c>
      <c r="H69" s="213"/>
      <c r="I69" s="213"/>
      <c r="J69" s="209"/>
      <c r="K69" s="209"/>
      <c r="L69" s="209"/>
      <c r="M69" s="209"/>
      <c r="N69" s="209"/>
      <c r="O69" s="209">
        <f t="shared" si="3"/>
        <v>0</v>
      </c>
      <c r="P69" s="282"/>
    </row>
    <row r="70" spans="1:17" ht="85.5" customHeight="1">
      <c r="A70" s="169" t="s">
        <v>220</v>
      </c>
      <c r="B70" s="143" t="s">
        <v>510</v>
      </c>
      <c r="C70" s="112" t="s">
        <v>203</v>
      </c>
      <c r="D70" s="99" t="s">
        <v>390</v>
      </c>
      <c r="E70" s="99" t="s">
        <v>79</v>
      </c>
      <c r="F70" s="99" t="s">
        <v>290</v>
      </c>
      <c r="G70" s="11" t="s">
        <v>260</v>
      </c>
      <c r="H70" s="213">
        <v>71.06</v>
      </c>
      <c r="I70" s="213">
        <v>180</v>
      </c>
      <c r="J70" s="213">
        <v>175</v>
      </c>
      <c r="K70" s="213">
        <v>0</v>
      </c>
      <c r="L70" s="213"/>
      <c r="M70" s="213">
        <v>175</v>
      </c>
      <c r="N70" s="213">
        <v>175</v>
      </c>
      <c r="O70" s="209">
        <f t="shared" si="3"/>
        <v>776.06</v>
      </c>
      <c r="P70" s="112" t="s">
        <v>333</v>
      </c>
      <c r="Q70" s="230"/>
    </row>
    <row r="71" spans="1:16" ht="98.25" customHeight="1">
      <c r="A71" s="136" t="s">
        <v>221</v>
      </c>
      <c r="B71" s="142" t="s">
        <v>232</v>
      </c>
      <c r="C71" s="11" t="s">
        <v>203</v>
      </c>
      <c r="D71" s="83" t="s">
        <v>390</v>
      </c>
      <c r="E71" s="83" t="s">
        <v>79</v>
      </c>
      <c r="F71" s="83" t="s">
        <v>293</v>
      </c>
      <c r="G71" s="83" t="s">
        <v>76</v>
      </c>
      <c r="H71" s="209"/>
      <c r="I71" s="209">
        <v>10</v>
      </c>
      <c r="J71" s="209"/>
      <c r="K71" s="209">
        <v>10</v>
      </c>
      <c r="L71" s="209">
        <v>10</v>
      </c>
      <c r="M71" s="209">
        <v>20</v>
      </c>
      <c r="N71" s="209">
        <v>20</v>
      </c>
      <c r="O71" s="209">
        <f>SUM(H71:N71)</f>
        <v>70</v>
      </c>
      <c r="P71" s="11" t="s">
        <v>334</v>
      </c>
    </row>
    <row r="72" spans="1:16" ht="120" customHeight="1">
      <c r="A72" s="365" t="s">
        <v>167</v>
      </c>
      <c r="B72" s="122" t="s">
        <v>102</v>
      </c>
      <c r="C72" s="281" t="s">
        <v>203</v>
      </c>
      <c r="D72" s="83" t="s">
        <v>390</v>
      </c>
      <c r="E72" s="83" t="s">
        <v>77</v>
      </c>
      <c r="F72" s="83" t="s">
        <v>103</v>
      </c>
      <c r="G72" s="83" t="s">
        <v>76</v>
      </c>
      <c r="H72" s="209">
        <v>1440.4</v>
      </c>
      <c r="I72" s="209">
        <v>1440.3</v>
      </c>
      <c r="J72" s="209"/>
      <c r="K72" s="209"/>
      <c r="L72" s="209"/>
      <c r="M72" s="209"/>
      <c r="N72" s="209"/>
      <c r="O72" s="209">
        <f>SUM(H72:N72)</f>
        <v>2880.7</v>
      </c>
      <c r="P72" s="368" t="s">
        <v>493</v>
      </c>
    </row>
    <row r="73" spans="1:16" ht="69.75" customHeight="1">
      <c r="A73" s="366"/>
      <c r="B73" s="143" t="s">
        <v>101</v>
      </c>
      <c r="C73" s="282"/>
      <c r="D73" s="83" t="s">
        <v>390</v>
      </c>
      <c r="E73" s="83" t="s">
        <v>77</v>
      </c>
      <c r="F73" s="83" t="s">
        <v>291</v>
      </c>
      <c r="G73" s="83" t="s">
        <v>76</v>
      </c>
      <c r="H73" s="209">
        <v>14.57</v>
      </c>
      <c r="I73" s="209">
        <v>15.4</v>
      </c>
      <c r="J73" s="209"/>
      <c r="K73" s="209"/>
      <c r="L73" s="209"/>
      <c r="M73" s="209"/>
      <c r="N73" s="209"/>
      <c r="O73" s="209">
        <f>SUM(H73:N73)</f>
        <v>29.97</v>
      </c>
      <c r="P73" s="369"/>
    </row>
    <row r="74" spans="1:16" ht="106.5" customHeight="1">
      <c r="A74" s="365" t="s">
        <v>168</v>
      </c>
      <c r="B74" s="143" t="s">
        <v>104</v>
      </c>
      <c r="C74" s="281" t="s">
        <v>203</v>
      </c>
      <c r="D74" s="83" t="s">
        <v>390</v>
      </c>
      <c r="E74" s="83" t="s">
        <v>77</v>
      </c>
      <c r="F74" s="83" t="s">
        <v>315</v>
      </c>
      <c r="G74" s="83" t="s">
        <v>55</v>
      </c>
      <c r="H74" s="209">
        <v>398.3</v>
      </c>
      <c r="I74" s="209">
        <v>424.4</v>
      </c>
      <c r="J74" s="209"/>
      <c r="K74" s="209"/>
      <c r="L74" s="209"/>
      <c r="M74" s="209"/>
      <c r="N74" s="209"/>
      <c r="O74" s="209">
        <f t="shared" si="3"/>
        <v>822.7</v>
      </c>
      <c r="P74" s="369"/>
    </row>
    <row r="75" spans="1:16" ht="106.5" customHeight="1">
      <c r="A75" s="372"/>
      <c r="B75" s="142" t="s">
        <v>105</v>
      </c>
      <c r="C75" s="282"/>
      <c r="D75" s="83" t="s">
        <v>390</v>
      </c>
      <c r="E75" s="83" t="s">
        <v>77</v>
      </c>
      <c r="F75" s="83" t="s">
        <v>292</v>
      </c>
      <c r="G75" s="83" t="s">
        <v>55</v>
      </c>
      <c r="H75" s="213">
        <v>170.74</v>
      </c>
      <c r="I75" s="213">
        <v>168.4</v>
      </c>
      <c r="J75" s="213"/>
      <c r="K75" s="213"/>
      <c r="L75" s="213"/>
      <c r="M75" s="213"/>
      <c r="N75" s="213"/>
      <c r="O75" s="209">
        <f t="shared" si="3"/>
        <v>339.14</v>
      </c>
      <c r="P75" s="369"/>
    </row>
    <row r="76" spans="1:16" ht="106.5" customHeight="1">
      <c r="A76" s="365" t="s">
        <v>222</v>
      </c>
      <c r="B76" s="170" t="s">
        <v>299</v>
      </c>
      <c r="C76" s="168" t="s">
        <v>203</v>
      </c>
      <c r="D76" s="83" t="s">
        <v>390</v>
      </c>
      <c r="E76" s="83" t="s">
        <v>77</v>
      </c>
      <c r="F76" s="83" t="s">
        <v>162</v>
      </c>
      <c r="G76" s="83" t="s">
        <v>260</v>
      </c>
      <c r="H76" s="213"/>
      <c r="I76" s="213"/>
      <c r="J76" s="213">
        <v>1752</v>
      </c>
      <c r="K76" s="213">
        <v>1750.3</v>
      </c>
      <c r="L76" s="213">
        <v>1529</v>
      </c>
      <c r="M76" s="213">
        <v>2079</v>
      </c>
      <c r="N76" s="213">
        <v>2079</v>
      </c>
      <c r="O76" s="209">
        <f>SUM(H76:N76)</f>
        <v>9189.3</v>
      </c>
      <c r="P76" s="369"/>
    </row>
    <row r="77" spans="1:16" ht="106.5" customHeight="1">
      <c r="A77" s="366"/>
      <c r="B77" s="170" t="s">
        <v>294</v>
      </c>
      <c r="C77" s="168" t="s">
        <v>203</v>
      </c>
      <c r="D77" s="83" t="s">
        <v>390</v>
      </c>
      <c r="E77" s="83" t="s">
        <v>77</v>
      </c>
      <c r="F77" s="83" t="s">
        <v>340</v>
      </c>
      <c r="G77" s="83" t="s">
        <v>260</v>
      </c>
      <c r="H77" s="213"/>
      <c r="I77" s="213"/>
      <c r="J77" s="213">
        <v>781.5</v>
      </c>
      <c r="K77" s="213">
        <v>766.6</v>
      </c>
      <c r="L77" s="213">
        <v>413.5</v>
      </c>
      <c r="M77" s="213">
        <v>520.5</v>
      </c>
      <c r="N77" s="213">
        <v>520.5</v>
      </c>
      <c r="O77" s="209">
        <f t="shared" si="3"/>
        <v>3002.6</v>
      </c>
      <c r="P77" s="370"/>
    </row>
    <row r="78" spans="1:16" ht="70.5" customHeight="1">
      <c r="A78" s="35" t="s">
        <v>223</v>
      </c>
      <c r="B78" s="134" t="s">
        <v>204</v>
      </c>
      <c r="C78" s="11" t="s">
        <v>386</v>
      </c>
      <c r="D78" s="83" t="s">
        <v>78</v>
      </c>
      <c r="E78" s="83" t="s">
        <v>79</v>
      </c>
      <c r="F78" s="83" t="s">
        <v>587</v>
      </c>
      <c r="G78" s="83" t="s">
        <v>76</v>
      </c>
      <c r="H78" s="209">
        <v>17</v>
      </c>
      <c r="I78" s="209"/>
      <c r="J78" s="209"/>
      <c r="K78" s="209"/>
      <c r="L78" s="209"/>
      <c r="M78" s="209"/>
      <c r="N78" s="209"/>
      <c r="O78" s="209">
        <f t="shared" si="3"/>
        <v>17</v>
      </c>
      <c r="P78" s="11" t="s">
        <v>205</v>
      </c>
    </row>
    <row r="79" spans="1:16" ht="70.5" customHeight="1">
      <c r="A79" s="35" t="s">
        <v>40</v>
      </c>
      <c r="B79" s="134" t="s">
        <v>317</v>
      </c>
      <c r="C79" s="11" t="s">
        <v>386</v>
      </c>
      <c r="D79" s="83" t="s">
        <v>78</v>
      </c>
      <c r="E79" s="83" t="s">
        <v>77</v>
      </c>
      <c r="F79" s="83" t="s">
        <v>318</v>
      </c>
      <c r="G79" s="83" t="s">
        <v>80</v>
      </c>
      <c r="H79" s="209"/>
      <c r="I79" s="209"/>
      <c r="J79" s="209"/>
      <c r="K79" s="209">
        <v>200</v>
      </c>
      <c r="L79" s="209">
        <v>200</v>
      </c>
      <c r="M79" s="209">
        <v>200</v>
      </c>
      <c r="N79" s="209">
        <v>200</v>
      </c>
      <c r="O79" s="209">
        <f t="shared" si="3"/>
        <v>800</v>
      </c>
      <c r="P79" s="11"/>
    </row>
    <row r="80" spans="1:16" ht="23.25" customHeight="1">
      <c r="A80" s="367" t="s">
        <v>550</v>
      </c>
      <c r="B80" s="367"/>
      <c r="C80" s="11"/>
      <c r="D80" s="12"/>
      <c r="E80" s="12"/>
      <c r="F80" s="12"/>
      <c r="G80" s="12"/>
      <c r="H80" s="209">
        <f>SUM(H67:H78)</f>
        <v>2142.07</v>
      </c>
      <c r="I80" s="209">
        <f>SUM(I67:I78)</f>
        <v>2276</v>
      </c>
      <c r="J80" s="209">
        <f>SUM(J67:J78)</f>
        <v>2768.5</v>
      </c>
      <c r="K80" s="209">
        <f>SUM(K67:K79)</f>
        <v>2765.5</v>
      </c>
      <c r="L80" s="209">
        <f>SUM(L67:L79)</f>
        <v>2208.6</v>
      </c>
      <c r="M80" s="209">
        <f>SUM(M67:M79)</f>
        <v>3054.5</v>
      </c>
      <c r="N80" s="209">
        <f>SUM(N67:N79)</f>
        <v>3054.5</v>
      </c>
      <c r="O80" s="209">
        <f t="shared" si="3"/>
        <v>18269.67</v>
      </c>
      <c r="P80" s="31"/>
    </row>
    <row r="81" spans="1:16" ht="20.25" customHeight="1">
      <c r="A81" s="367" t="s">
        <v>34</v>
      </c>
      <c r="B81" s="367"/>
      <c r="C81" s="11"/>
      <c r="D81" s="12"/>
      <c r="E81" s="12"/>
      <c r="F81" s="12"/>
      <c r="G81" s="12"/>
      <c r="H81" s="209">
        <f>H36+H60+H65+H80</f>
        <v>288112.83</v>
      </c>
      <c r="I81" s="209">
        <f aca="true" t="shared" si="5" ref="I81:N81">I36+I60+I65+I80</f>
        <v>276647.5</v>
      </c>
      <c r="J81" s="209">
        <f t="shared" si="5"/>
        <v>263861.5</v>
      </c>
      <c r="K81" s="209">
        <f t="shared" si="5"/>
        <v>231596.7</v>
      </c>
      <c r="L81" s="209">
        <f>L36+L60+L65+L80</f>
        <v>228563.8</v>
      </c>
      <c r="M81" s="209">
        <f t="shared" si="5"/>
        <v>220329.3</v>
      </c>
      <c r="N81" s="209">
        <f t="shared" si="5"/>
        <v>217057.2</v>
      </c>
      <c r="O81" s="209">
        <f>SUM(H81:N81)</f>
        <v>1726168.83</v>
      </c>
      <c r="P81" s="31"/>
    </row>
    <row r="82" spans="1:16" ht="34.5" customHeight="1">
      <c r="A82" s="178"/>
      <c r="B82" s="364" t="s">
        <v>265</v>
      </c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64"/>
      <c r="P82" s="364"/>
    </row>
    <row r="83" spans="1:16" ht="15.75">
      <c r="A83" s="16"/>
      <c r="B83" s="210"/>
      <c r="C83" s="361" t="s">
        <v>554</v>
      </c>
      <c r="D83" s="361"/>
      <c r="E83" s="361"/>
      <c r="F83" s="361"/>
      <c r="G83" s="361"/>
      <c r="H83" s="162">
        <f aca="true" t="shared" si="6" ref="H83:N83">H24+H50</f>
        <v>2641.9</v>
      </c>
      <c r="I83" s="162">
        <f t="shared" si="6"/>
        <v>694</v>
      </c>
      <c r="J83" s="162">
        <f t="shared" si="6"/>
        <v>0</v>
      </c>
      <c r="K83" s="162">
        <f t="shared" si="6"/>
        <v>0</v>
      </c>
      <c r="L83" s="162">
        <f t="shared" si="6"/>
        <v>0</v>
      </c>
      <c r="M83" s="162">
        <f t="shared" si="6"/>
        <v>0</v>
      </c>
      <c r="N83" s="162">
        <f t="shared" si="6"/>
        <v>0</v>
      </c>
      <c r="O83" s="162">
        <f>O24</f>
        <v>2641.9</v>
      </c>
      <c r="P83" s="140"/>
    </row>
    <row r="84" spans="1:16" ht="15.75">
      <c r="A84" s="16"/>
      <c r="B84" s="210"/>
      <c r="C84" s="361" t="s">
        <v>536</v>
      </c>
      <c r="D84" s="361"/>
      <c r="E84" s="361"/>
      <c r="F84" s="361"/>
      <c r="G84" s="361"/>
      <c r="H84" s="162">
        <f>H81-H85-H83</f>
        <v>221045.8</v>
      </c>
      <c r="I84" s="162">
        <f>I81-I85-I83</f>
        <v>199433.3</v>
      </c>
      <c r="J84" s="162">
        <f aca="true" t="shared" si="7" ref="J84:O84">J81-J85-J83</f>
        <v>182644.2</v>
      </c>
      <c r="K84" s="162">
        <f t="shared" si="7"/>
        <v>148710</v>
      </c>
      <c r="L84" s="162">
        <f t="shared" si="7"/>
        <v>150013.5</v>
      </c>
      <c r="M84" s="162">
        <f t="shared" si="7"/>
        <v>137671.8</v>
      </c>
      <c r="N84" s="162">
        <f t="shared" si="7"/>
        <v>137671.8</v>
      </c>
      <c r="O84" s="162">
        <f t="shared" si="7"/>
        <v>1177343.8</v>
      </c>
      <c r="P84" s="140"/>
    </row>
    <row r="85" spans="1:16" ht="15.75">
      <c r="A85" s="16"/>
      <c r="B85" s="210"/>
      <c r="C85" s="361" t="s">
        <v>378</v>
      </c>
      <c r="D85" s="361"/>
      <c r="E85" s="361"/>
      <c r="F85" s="361"/>
      <c r="G85" s="361"/>
      <c r="H85" s="162">
        <f>H35+H55+H52+H54+H49+H75+H73+H70+H68+H67+H63+H62+H40+H38+H13+H12+H9+H7+H48+H26+H21+H69+H78+H22+H71+H64+H45+H39+H8+H79+H77+H56+H59+H28</f>
        <v>64425.13</v>
      </c>
      <c r="I85" s="162">
        <f>I35+I55+I52+I54+I49+I75+I73+I70+I68+I67+I63+I62+I40+I38+I13+I12+I9+I7+I48+I26+I21+I69+I78+I22+I71+I64+I45+I39+I8+I79+I77+I56+I59+I28</f>
        <v>76520.2</v>
      </c>
      <c r="J85" s="162">
        <f>J35+J55+J52+J54+J49+J75+J73+J70+J68+J67+J63+J62+J40+J38+J13+J12+J9+J7+J48+J26+J21+J69+J78+J22+J71+J64+J45+J39+J8+J79+J77+J56+J59+J28</f>
        <v>81217.3</v>
      </c>
      <c r="K85" s="162">
        <f>K32+K35+K55+K52+K54+K49+K75+K73+K70+K68+K67+K63+K62+K40+K38+K13+K12+K9+K7+K48+K26+K21+K69+K78+K22+K71+K64+K45+K39+K8+K79+K77+K56+K59+K28</f>
        <v>82886.7</v>
      </c>
      <c r="L85" s="162">
        <f>L10+L32+L35+L55+L52+L54+L49+L75+L73+L70+L68+L67+L63+L62+L40+L38+L12+L9+L7+L48+L26+L21+L69+L78+L22+L71+L64+L45+L39+L8+L79+L77+L56+L59+L28+L34</f>
        <v>78550.3</v>
      </c>
      <c r="M85" s="162">
        <f>M10+M32+M35+M55+M52+M54+M49+M75+M73+M70+M68+M67+M63+M62+M40+M38+M13+M12+M9+M7+M48+M26+M21+M69+M78+M22+M71+M64+M45+M39+M8+M79+M77+M56+M59+M28</f>
        <v>82657.5</v>
      </c>
      <c r="N85" s="162">
        <f>N10+N32+N35+N55+N52+N54+N49+N75+N73+N70+N68+N67+N63+N62+N40+N38+N13+N12+N9+N7+N48+N26+N21+N69+N78+N22+N71+N64+N45+N39+N8+N79+N77+N56+N59+N28</f>
        <v>79385.4</v>
      </c>
      <c r="O85" s="162">
        <f>O10+O32+O35+O55+O52+O54+O49+O75+O73+O70+O68+O67+O63+O62+O40+O38+O13+O12+O9+O7+O48+O26+O21+O69+O78+O22+O71+O64+O45+O39+O8+O79+O77+O56+O59+O28</f>
        <v>546183.13</v>
      </c>
      <c r="P85" s="140"/>
    </row>
    <row r="86" spans="1:16" ht="15.75">
      <c r="A86" s="16"/>
      <c r="B86" s="210"/>
      <c r="C86" s="360" t="s">
        <v>34</v>
      </c>
      <c r="D86" s="360"/>
      <c r="E86" s="360"/>
      <c r="F86" s="360"/>
      <c r="G86" s="360"/>
      <c r="H86" s="162">
        <f aca="true" t="shared" si="8" ref="H86:M86">SUM(H83:H85)</f>
        <v>288112.83</v>
      </c>
      <c r="I86" s="162">
        <f t="shared" si="8"/>
        <v>276647.5</v>
      </c>
      <c r="J86" s="162">
        <f t="shared" si="8"/>
        <v>263861.5</v>
      </c>
      <c r="K86" s="162">
        <f t="shared" si="8"/>
        <v>231596.7</v>
      </c>
      <c r="L86" s="162">
        <f t="shared" si="8"/>
        <v>228563.8</v>
      </c>
      <c r="M86" s="162">
        <f t="shared" si="8"/>
        <v>220329.3</v>
      </c>
      <c r="N86" s="162">
        <f>SUM(N83:N85)</f>
        <v>217057.2</v>
      </c>
      <c r="O86" s="162">
        <f>SUM(O83:O85)</f>
        <v>1726168.83</v>
      </c>
      <c r="P86" s="140"/>
    </row>
    <row r="87" spans="1:16" ht="15.75">
      <c r="A87" s="16"/>
      <c r="B87" s="210"/>
      <c r="C87" s="211"/>
      <c r="D87" s="212"/>
      <c r="E87" s="212"/>
      <c r="F87" s="212"/>
      <c r="G87" s="212"/>
      <c r="P87" s="140"/>
    </row>
    <row r="88" spans="1:16" ht="15.75">
      <c r="A88" s="16"/>
      <c r="B88" s="362" t="s">
        <v>264</v>
      </c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</row>
    <row r="89" spans="1:16" ht="15.75">
      <c r="A89" s="16"/>
      <c r="B89" s="210"/>
      <c r="C89" s="363" t="s">
        <v>389</v>
      </c>
      <c r="D89" s="363"/>
      <c r="E89" s="363"/>
      <c r="F89" s="363"/>
      <c r="G89" s="363"/>
      <c r="H89" s="162">
        <f>H44+H16+H50+H55+H76+H77+H49+H75+H74+H73+H72+H70+H69+H68+H67+H63+H62+H48+H46+H43+H40+H38+H21+H19+H18+H17+H15+H13+H12+H9+H7+H45+H42+H14+H71+H64+H39+H8+H56+H57</f>
        <v>169582.46</v>
      </c>
      <c r="I89" s="162">
        <f>I44+I16+I50+I55+I76+I77+I49+I75+I74+I73+I72+I70+I69+I68+I67+I63+I62+I48+I46+I43+I40+I38+I21+I19+I18+I17+I15+I13+I12+I9+I7+I45+I42+I14+I71+I64+I39+I8+I56+I57</f>
        <v>190485.4</v>
      </c>
      <c r="J89" s="162">
        <f>J44+J16+J50+J55+J76+J77+J49+J75+J74+J73+J72+J70+J69+J68+J67+J63+J62+J48+J46+J43+J40+J38+J21+J19+J18+J17+J15+J13+J12+J9+J7+J45+J42+J14+J71+J64+J39+J8+J56+J57</f>
        <v>217984</v>
      </c>
      <c r="K89" s="162">
        <f>K58+K35+K31+K32+K44+K16+K50+K55+K76+K77+K49+K75+K74+K73+K72+K70+K69+K68+K67+K63+K62+K48+K46+K43+K40+K38+K21+K19+K18+K17+K15+K13+K12+K9+K7+K45+K42+K14+K71+K64+K39+K8+K56+K57</f>
        <v>217937.7</v>
      </c>
      <c r="L89" s="162">
        <f>L47+L58+L35+L31+L32+L44+L16+L50+L55+L76+L77+L49+L75+L74+L73+L72+L70+L69+L68+L67+L63+L62+L48+L46+L43+L40+L38+L21+L19+L18+L17+L15+L13+L12+L9+L7+L45+L42+L14+L71+L64+L39+L8+L56+L57+L41+L34+L33</f>
        <v>222665.5</v>
      </c>
      <c r="M89" s="162">
        <f>M47+M58+M35+M31+M32+M44+M16+M50+M55+M76+M77+M49+M75+M74+M73+M72+M70+M69+M68+M67+M63+M62+M48+M46+M43+M40+M38+M21+M19+M18+M17+M15+M13+M12+M9+M7+M45+M42+M14+M71+M64+M39+M8+M56+M57+M41+M34+M33</f>
        <v>220129.3</v>
      </c>
      <c r="N89" s="162">
        <f>N47+N58+N35+N31+N32+N44+N16+N50+N55+N76+N77+N49+N75+N74+N73+N72+N70+N69+N68+N67+N63+N62+N48+N46+N43+N40+N38+N21+N19+N18+N17+N15+N13+N12+N9+N7+N45+N42+N14+N71+N64+N39+N8+N56+N57+N41+N34+N33</f>
        <v>216857.2</v>
      </c>
      <c r="O89" s="162">
        <f>O47+O58+O35+O31+O32+O44+O16+O50+O55+O76+O77+O49+O75+O74+O73+O72+O70+O69+O68+O67+O63+O62+O48+O46+O43+O40+O38+O21+O19+O18+O17+O15+O13+O12+O9+O7+O45+O42+O14+O71+O64+O39+O8+O56+O57+O41+O34+O33</f>
        <v>1455641.56</v>
      </c>
      <c r="P89" s="140"/>
    </row>
    <row r="90" spans="1:16" ht="15.75">
      <c r="A90" s="16"/>
      <c r="B90" s="210"/>
      <c r="C90" s="363" t="s">
        <v>386</v>
      </c>
      <c r="D90" s="363"/>
      <c r="E90" s="363"/>
      <c r="F90" s="363"/>
      <c r="G90" s="363"/>
      <c r="H90" s="162">
        <f>H79+H52+H51+H28+H78+H25+H22+H26+H20+H54+H53+H24+H23+H27</f>
        <v>109833.87</v>
      </c>
      <c r="I90" s="162">
        <f>I79+I52+I51+I28+I78+I25+I22+I26+I20+I54+I53+I24+I23+I27</f>
        <v>86162.1</v>
      </c>
      <c r="J90" s="162">
        <f>J79+J52+J51+J28+J78+J25+J22+J26+J20+J54+J53+J24+J23+J27</f>
        <v>45877.5</v>
      </c>
      <c r="K90" s="162">
        <f>K79+K52+K51+K28+K78+K25+K22+K26+K20+K54+K53+K24+K23+K27+K59</f>
        <v>13659</v>
      </c>
      <c r="L90" s="162">
        <f>L79+L52+L51+L28+L78+L25+L22+L26+L20+L54+L53+L24+L23+L27+L59+L10+L11</f>
        <v>5898.3</v>
      </c>
      <c r="M90" s="162">
        <f>M79+M52+M51+M28+M78+M25+M22+M26+M20+M54+M53+M24+M23+M27+M59+M10+M11</f>
        <v>200</v>
      </c>
      <c r="N90" s="162">
        <f>N79+N52+N51+N28+N78+N25+N22+N26+N20+N54+N53+N24+N23+N27+N59+N10+N11</f>
        <v>200</v>
      </c>
      <c r="O90" s="162">
        <f>O79+O52+O51+O28+O78+O25+O22+O26+O20+O54+O53+O24+O23+O27+O59+O10+O11</f>
        <v>261830.77</v>
      </c>
      <c r="P90" s="140"/>
    </row>
    <row r="91" spans="1:16" ht="33" customHeight="1">
      <c r="A91" s="16"/>
      <c r="B91" s="210"/>
      <c r="C91" s="357" t="s">
        <v>263</v>
      </c>
      <c r="D91" s="358"/>
      <c r="E91" s="358"/>
      <c r="F91" s="358"/>
      <c r="G91" s="359"/>
      <c r="H91" s="162">
        <f aca="true" t="shared" si="9" ref="H91:O91">H29+H30</f>
        <v>8696.5</v>
      </c>
      <c r="I91" s="162">
        <f t="shared" si="9"/>
        <v>0</v>
      </c>
      <c r="J91" s="162">
        <f t="shared" si="9"/>
        <v>0</v>
      </c>
      <c r="K91" s="162">
        <f t="shared" si="9"/>
        <v>0</v>
      </c>
      <c r="L91" s="162">
        <f t="shared" si="9"/>
        <v>0</v>
      </c>
      <c r="M91" s="162">
        <f t="shared" si="9"/>
        <v>0</v>
      </c>
      <c r="N91" s="162">
        <f t="shared" si="9"/>
        <v>0</v>
      </c>
      <c r="O91" s="162">
        <f t="shared" si="9"/>
        <v>8696.5</v>
      </c>
      <c r="P91" s="140"/>
    </row>
    <row r="92" spans="1:16" ht="15.75">
      <c r="A92" s="16"/>
      <c r="B92" s="210"/>
      <c r="C92" s="360" t="s">
        <v>34</v>
      </c>
      <c r="D92" s="360"/>
      <c r="E92" s="360"/>
      <c r="F92" s="360"/>
      <c r="G92" s="360"/>
      <c r="H92" s="162">
        <f aca="true" t="shared" si="10" ref="H92:O92">SUM(H89:H91)</f>
        <v>288112.83</v>
      </c>
      <c r="I92" s="162">
        <f t="shared" si="10"/>
        <v>276647.5</v>
      </c>
      <c r="J92" s="162">
        <f t="shared" si="10"/>
        <v>263861.5</v>
      </c>
      <c r="K92" s="162">
        <f t="shared" si="10"/>
        <v>231596.7</v>
      </c>
      <c r="L92" s="162">
        <f t="shared" si="10"/>
        <v>228563.8</v>
      </c>
      <c r="M92" s="162">
        <f t="shared" si="10"/>
        <v>220329.3</v>
      </c>
      <c r="N92" s="162">
        <f t="shared" si="10"/>
        <v>217057.2</v>
      </c>
      <c r="O92" s="162">
        <f t="shared" si="10"/>
        <v>1726168.83</v>
      </c>
      <c r="P92" s="140"/>
    </row>
    <row r="93" spans="1:15" ht="15.75">
      <c r="A93" s="16"/>
      <c r="D93" s="17"/>
      <c r="E93" s="17"/>
      <c r="F93" s="17"/>
      <c r="G93" s="17"/>
      <c r="H93" s="98">
        <f aca="true" t="shared" si="11" ref="H93:M93">H81-H92</f>
        <v>0</v>
      </c>
      <c r="I93" s="98">
        <f>I81-I92</f>
        <v>0</v>
      </c>
      <c r="J93" s="98">
        <f t="shared" si="11"/>
        <v>0</v>
      </c>
      <c r="K93" s="98">
        <f>K81-K92</f>
        <v>0</v>
      </c>
      <c r="L93" s="98">
        <f t="shared" si="11"/>
        <v>0</v>
      </c>
      <c r="M93" s="98">
        <f t="shared" si="11"/>
        <v>0</v>
      </c>
      <c r="N93" s="98">
        <f>N81-N92</f>
        <v>0</v>
      </c>
      <c r="O93" s="98">
        <f>O81-O92</f>
        <v>0</v>
      </c>
    </row>
    <row r="94" spans="1:15" ht="15.75">
      <c r="A94" s="16"/>
      <c r="D94" s="17"/>
      <c r="E94" s="17"/>
      <c r="F94" s="17"/>
      <c r="G94" s="17"/>
      <c r="H94" s="171">
        <f aca="true" t="shared" si="12" ref="H94:O94">H86-H92</f>
        <v>0</v>
      </c>
      <c r="I94" s="171">
        <f t="shared" si="12"/>
        <v>0</v>
      </c>
      <c r="J94" s="171">
        <f t="shared" si="12"/>
        <v>0</v>
      </c>
      <c r="K94" s="171">
        <f t="shared" si="12"/>
        <v>0</v>
      </c>
      <c r="L94" s="171">
        <f t="shared" si="12"/>
        <v>0</v>
      </c>
      <c r="M94" s="171">
        <f t="shared" si="12"/>
        <v>0</v>
      </c>
      <c r="N94" s="171">
        <f>N86-N92</f>
        <v>0</v>
      </c>
      <c r="O94" s="171">
        <f t="shared" si="12"/>
        <v>0</v>
      </c>
    </row>
    <row r="95" spans="1:15" ht="15.75">
      <c r="A95" s="16"/>
      <c r="D95" s="17"/>
      <c r="E95" s="17"/>
      <c r="F95" s="17"/>
      <c r="G95" s="17"/>
      <c r="H95" s="69"/>
      <c r="I95" s="98"/>
      <c r="J95" s="98"/>
      <c r="K95" s="98"/>
      <c r="L95" s="98"/>
      <c r="M95" s="98"/>
      <c r="N95" s="98"/>
      <c r="O95" s="1"/>
    </row>
    <row r="96" spans="1:15" ht="15.75">
      <c r="A96" s="16"/>
      <c r="D96" s="17"/>
      <c r="E96" s="17"/>
      <c r="F96" s="17"/>
      <c r="G96" s="17"/>
      <c r="H96" s="98"/>
      <c r="I96" s="98"/>
      <c r="J96" s="98"/>
      <c r="K96" s="98"/>
      <c r="L96" s="98"/>
      <c r="M96" s="98"/>
      <c r="N96" s="98"/>
      <c r="O96" s="1"/>
    </row>
    <row r="97" spans="1:15" ht="15.75">
      <c r="A97" s="16"/>
      <c r="D97" s="17"/>
      <c r="E97" s="17"/>
      <c r="F97" s="17"/>
      <c r="G97" s="17"/>
      <c r="H97" s="1"/>
      <c r="I97" s="1"/>
      <c r="J97" s="1"/>
      <c r="K97" s="1"/>
      <c r="L97" s="1"/>
      <c r="M97" s="1"/>
      <c r="N97" s="1"/>
      <c r="O97" s="1"/>
    </row>
    <row r="98" spans="1:15" ht="15.75">
      <c r="A98" s="16"/>
      <c r="B98" s="1"/>
      <c r="D98" s="17"/>
      <c r="E98" s="17"/>
      <c r="F98" s="17"/>
      <c r="G98" s="17"/>
      <c r="H98" s="1"/>
      <c r="I98" s="1"/>
      <c r="J98" s="1"/>
      <c r="K98" s="1"/>
      <c r="L98" s="1"/>
      <c r="M98" s="1"/>
      <c r="N98" s="1"/>
      <c r="O98" s="1"/>
    </row>
    <row r="99" spans="1:15" ht="15.75">
      <c r="A99" s="16"/>
      <c r="B99" s="1"/>
      <c r="D99" s="17"/>
      <c r="E99" s="17"/>
      <c r="F99" s="17"/>
      <c r="G99" s="17"/>
      <c r="H99" s="1"/>
      <c r="I99" s="1"/>
      <c r="J99" s="1"/>
      <c r="K99" s="1"/>
      <c r="L99" s="1"/>
      <c r="M99" s="1"/>
      <c r="N99" s="1"/>
      <c r="O99" s="1"/>
    </row>
    <row r="100" spans="1:15" ht="15.75">
      <c r="A100" s="16"/>
      <c r="B100" s="1"/>
      <c r="D100" s="17"/>
      <c r="E100" s="17"/>
      <c r="F100" s="17"/>
      <c r="G100" s="17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6"/>
      <c r="D101" s="17"/>
      <c r="E101" s="17"/>
      <c r="F101" s="17"/>
      <c r="G101" s="17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6"/>
      <c r="D102" s="17"/>
      <c r="E102" s="17"/>
      <c r="F102" s="17"/>
      <c r="G102" s="17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6"/>
      <c r="D103" s="17"/>
      <c r="E103" s="17"/>
      <c r="F103" s="17"/>
      <c r="G103" s="17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6"/>
      <c r="D104" s="17"/>
      <c r="E104" s="17"/>
      <c r="F104" s="17"/>
      <c r="G104" s="17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6"/>
      <c r="D105" s="17"/>
      <c r="E105" s="17"/>
      <c r="F105" s="17"/>
      <c r="G105" s="17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6"/>
      <c r="D106" s="17"/>
      <c r="E106" s="17"/>
      <c r="F106" s="17"/>
      <c r="G106" s="17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6"/>
      <c r="D107" s="17"/>
      <c r="E107" s="17"/>
      <c r="F107" s="17"/>
      <c r="G107" s="17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6"/>
      <c r="D108" s="17"/>
      <c r="E108" s="17"/>
      <c r="F108" s="17"/>
      <c r="G108" s="17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6"/>
      <c r="D109" s="17"/>
      <c r="E109" s="17"/>
      <c r="F109" s="17"/>
      <c r="G109" s="17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6"/>
      <c r="D110" s="17"/>
      <c r="E110" s="17"/>
      <c r="F110" s="17"/>
      <c r="G110" s="17"/>
      <c r="H110" s="1"/>
      <c r="I110" s="1"/>
      <c r="J110" s="1"/>
      <c r="K110" s="1"/>
      <c r="L110" s="1"/>
      <c r="M110" s="1"/>
      <c r="N110" s="1"/>
      <c r="O110" s="1"/>
    </row>
    <row r="111" spans="1:15" ht="15.75">
      <c r="A111" s="16"/>
      <c r="D111" s="17"/>
      <c r="E111" s="17"/>
      <c r="F111" s="17"/>
      <c r="G111" s="17"/>
      <c r="H111" s="1"/>
      <c r="I111" s="1"/>
      <c r="J111" s="1"/>
      <c r="K111" s="1"/>
      <c r="L111" s="1"/>
      <c r="M111" s="1"/>
      <c r="N111" s="1"/>
      <c r="O111" s="1"/>
    </row>
    <row r="112" spans="1:15" ht="15.75">
      <c r="A112" s="16"/>
      <c r="D112" s="17"/>
      <c r="E112" s="17"/>
      <c r="F112" s="17"/>
      <c r="G112" s="17"/>
      <c r="H112" s="1"/>
      <c r="I112" s="1"/>
      <c r="J112" s="1"/>
      <c r="K112" s="1"/>
      <c r="L112" s="1"/>
      <c r="M112" s="1"/>
      <c r="N112" s="1"/>
      <c r="O112" s="1"/>
    </row>
    <row r="113" spans="1:15" ht="15.75">
      <c r="A113" s="16"/>
      <c r="D113" s="17"/>
      <c r="E113" s="17"/>
      <c r="F113" s="17"/>
      <c r="G113" s="17"/>
      <c r="H113" s="1"/>
      <c r="I113" s="1"/>
      <c r="J113" s="1"/>
      <c r="K113" s="1"/>
      <c r="L113" s="1"/>
      <c r="M113" s="1"/>
      <c r="N113" s="1"/>
      <c r="O113" s="1"/>
    </row>
  </sheetData>
  <sheetProtection/>
  <autoFilter ref="A4:S86"/>
  <mergeCells count="70">
    <mergeCell ref="C68:C69"/>
    <mergeCell ref="B58:B59"/>
    <mergeCell ref="A58:A59"/>
    <mergeCell ref="A49:A50"/>
    <mergeCell ref="D68:D69"/>
    <mergeCell ref="E68:E69"/>
    <mergeCell ref="P56:P57"/>
    <mergeCell ref="C74:C75"/>
    <mergeCell ref="A74:A75"/>
    <mergeCell ref="A53:A54"/>
    <mergeCell ref="C72:C73"/>
    <mergeCell ref="A68:A69"/>
    <mergeCell ref="B68:B69"/>
    <mergeCell ref="P68:P69"/>
    <mergeCell ref="P72:P77"/>
    <mergeCell ref="A81:B81"/>
    <mergeCell ref="A36:B36"/>
    <mergeCell ref="C51:C52"/>
    <mergeCell ref="D51:D52"/>
    <mergeCell ref="F68:F69"/>
    <mergeCell ref="A65:B65"/>
    <mergeCell ref="E49:E50"/>
    <mergeCell ref="E51:E52"/>
    <mergeCell ref="B88:P88"/>
    <mergeCell ref="C89:G89"/>
    <mergeCell ref="C90:G90"/>
    <mergeCell ref="B82:P82"/>
    <mergeCell ref="P53:P54"/>
    <mergeCell ref="A60:B60"/>
    <mergeCell ref="A72:A73"/>
    <mergeCell ref="A66:I66"/>
    <mergeCell ref="A80:B80"/>
    <mergeCell ref="A76:A77"/>
    <mergeCell ref="C29:C30"/>
    <mergeCell ref="D29:D30"/>
    <mergeCell ref="P29:P30"/>
    <mergeCell ref="E29:E30"/>
    <mergeCell ref="C91:G91"/>
    <mergeCell ref="C92:G92"/>
    <mergeCell ref="C83:G83"/>
    <mergeCell ref="C84:G84"/>
    <mergeCell ref="C85:G85"/>
    <mergeCell ref="C86:G86"/>
    <mergeCell ref="C49:C50"/>
    <mergeCell ref="D49:D50"/>
    <mergeCell ref="P38:P43"/>
    <mergeCell ref="A6:P6"/>
    <mergeCell ref="A7:A8"/>
    <mergeCell ref="P49:P50"/>
    <mergeCell ref="A29:A30"/>
    <mergeCell ref="F29:F30"/>
    <mergeCell ref="P20:P27"/>
    <mergeCell ref="B29:B30"/>
    <mergeCell ref="P3:P4"/>
    <mergeCell ref="A20:A25"/>
    <mergeCell ref="H3:O3"/>
    <mergeCell ref="H1:I1"/>
    <mergeCell ref="D3:G3"/>
    <mergeCell ref="A5:P5"/>
    <mergeCell ref="B20:B25"/>
    <mergeCell ref="A46:A47"/>
    <mergeCell ref="P46:P47"/>
    <mergeCell ref="A10:A11"/>
    <mergeCell ref="O1:P1"/>
    <mergeCell ref="A2:P2"/>
    <mergeCell ref="A3:A4"/>
    <mergeCell ref="B3:B4"/>
    <mergeCell ref="C3:C4"/>
    <mergeCell ref="A38:A43"/>
    <mergeCell ref="P7:P16"/>
  </mergeCells>
  <printOptions/>
  <pageMargins left="0.5118110236220472" right="0.3937007874015748" top="0.5511811023622047" bottom="0.35433070866141736" header="0.31496062992125984" footer="0.31496062992125984"/>
  <pageSetup fitToHeight="6" fitToWidth="1" horizontalDpi="600" verticalDpi="600" orientation="landscape" paperSize="9" scale="3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2018-12-21T10:07:43Z</cp:lastPrinted>
  <dcterms:created xsi:type="dcterms:W3CDTF">2005-05-23T09:57:53Z</dcterms:created>
  <dcterms:modified xsi:type="dcterms:W3CDTF">2018-12-21T10:08:53Z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